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thoma\Documents\DBSV\Parcours\Auswertung\2026 Tool 3D\"/>
    </mc:Choice>
  </mc:AlternateContent>
  <xr:revisionPtr revIDLastSave="0" documentId="8_{6191D0A3-066D-4CCC-9040-8BC4A3DE891C}" xr6:coauthVersionLast="47" xr6:coauthVersionMax="47" xr10:uidLastSave="{00000000-0000-0000-0000-000000000000}"/>
  <bookViews>
    <workbookView xWindow="-110" yWindow="-110" windowWidth="25820" windowHeight="15500" tabRatio="500" activeTab="2" xr2:uid="{00000000-000D-0000-FFFF-FFFF00000000}"/>
  </bookViews>
  <sheets>
    <sheet name="Ergebnisvergleich" sheetId="1" r:id="rId1"/>
    <sheet name="DBSV 3D Waldrunde" sheetId="2" r:id="rId2"/>
    <sheet name="DBSV 3D Jagdrunde" sheetId="3" r:id="rId3"/>
  </sheets>
  <definedNames>
    <definedName name="_xlnm.Print_Area" localSheetId="2">'DBSV 3D Jagdrunde'!$A$1:$U$41</definedName>
    <definedName name="_xlnm.Print_Area" localSheetId="1">'DBSV 3D Waldrunde'!$A$1:$U$41</definedName>
    <definedName name="_xlnm.Print_Area" localSheetId="0">Ergebnisvergleich!$B$1:$O$15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7" i="3" l="1"/>
  <c r="I8" i="3"/>
  <c r="I10" i="3"/>
  <c r="I12" i="3"/>
  <c r="I13" i="3"/>
  <c r="I14" i="3"/>
  <c r="I15" i="3"/>
  <c r="I16" i="3"/>
  <c r="I17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6" i="3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6" i="2"/>
  <c r="U48" i="3" l="1"/>
  <c r="R48" i="3"/>
  <c r="O48" i="3"/>
  <c r="L48" i="3"/>
  <c r="U47" i="3"/>
  <c r="R47" i="3"/>
  <c r="O47" i="3"/>
  <c r="L47" i="3"/>
  <c r="U46" i="3"/>
  <c r="R46" i="3"/>
  <c r="O46" i="3"/>
  <c r="L46" i="3"/>
  <c r="U45" i="3"/>
  <c r="R45" i="3"/>
  <c r="O45" i="3"/>
  <c r="L45" i="3"/>
  <c r="U46" i="2"/>
  <c r="U47" i="2"/>
  <c r="U48" i="2"/>
  <c r="U45" i="2"/>
  <c r="R46" i="2"/>
  <c r="R47" i="2"/>
  <c r="R23" i="2" s="1" a="1"/>
  <c r="R23" i="2" s="1"/>
  <c r="R48" i="2"/>
  <c r="R26" i="2" s="1" a="1"/>
  <c r="R26" i="2" s="1"/>
  <c r="R45" i="2"/>
  <c r="R17" i="2" s="1" a="1"/>
  <c r="R17" i="2" s="1"/>
  <c r="O46" i="2"/>
  <c r="O47" i="2"/>
  <c r="O48" i="2"/>
  <c r="O45" i="2"/>
  <c r="O17" i="2" s="1" a="1"/>
  <c r="O17" i="2" s="1"/>
  <c r="L46" i="2"/>
  <c r="L36" i="2" s="1" a="1"/>
  <c r="L36" i="2" s="1"/>
  <c r="L47" i="2"/>
  <c r="L48" i="2"/>
  <c r="L45" i="2"/>
  <c r="O7" i="3" a="1"/>
  <c r="O7" i="3" s="1"/>
  <c r="U8" i="3" a="1"/>
  <c r="U8" i="3" s="1"/>
  <c r="U13" i="3" a="1"/>
  <c r="U13" i="3" s="1"/>
  <c r="R14" i="3" a="1"/>
  <c r="R14" i="3" s="1"/>
  <c r="L19" i="3" a="1"/>
  <c r="L19" i="3" s="1"/>
  <c r="L22" i="3" a="1"/>
  <c r="L22" i="3" s="1"/>
  <c r="U26" i="3" a="1"/>
  <c r="U26" i="3" s="1"/>
  <c r="R28" i="3" a="1"/>
  <c r="R28" i="3" s="1"/>
  <c r="U29" i="3" a="1"/>
  <c r="U29" i="3" s="1"/>
  <c r="R31" i="3" a="1"/>
  <c r="R31" i="3" s="1"/>
  <c r="O32" i="3" a="1"/>
  <c r="O32" i="3" s="1"/>
  <c r="U34" i="3" a="1"/>
  <c r="U34" i="3" s="1"/>
  <c r="R35" i="3" a="1"/>
  <c r="R35" i="3" s="1"/>
  <c r="R36" i="3" a="1"/>
  <c r="R36" i="3" s="1"/>
  <c r="R37" i="3" a="1"/>
  <c r="R37" i="3" s="1"/>
  <c r="U10" i="2" a="1"/>
  <c r="U10" i="2" s="1"/>
  <c r="U11" i="2" a="1"/>
  <c r="U11" i="2" s="1"/>
  <c r="U12" i="2" a="1"/>
  <c r="U12" i="2" s="1"/>
  <c r="U14" i="2" a="1"/>
  <c r="U14" i="2" s="1"/>
  <c r="U15" i="2" a="1"/>
  <c r="U15" i="2" s="1"/>
  <c r="L17" i="2" a="1"/>
  <c r="L17" i="2" s="1"/>
  <c r="L18" i="2" a="1"/>
  <c r="L18" i="2" s="1"/>
  <c r="L19" i="2" a="1"/>
  <c r="L19" i="2" s="1"/>
  <c r="O23" i="2" a="1"/>
  <c r="O23" i="2" s="1"/>
  <c r="O24" i="2" a="1"/>
  <c r="O24" i="2" s="1"/>
  <c r="U26" i="2" a="1"/>
  <c r="U26" i="2" s="1"/>
  <c r="U27" i="2" a="1"/>
  <c r="U27" i="2" s="1"/>
  <c r="U28" i="2" a="1"/>
  <c r="U28" i="2" s="1"/>
  <c r="O32" i="2" a="1"/>
  <c r="O32" i="2" s="1"/>
  <c r="O34" i="2" a="1"/>
  <c r="O34" i="2" s="1"/>
  <c r="O35" i="2" a="1"/>
  <c r="O35" i="2" s="1"/>
  <c r="O36" i="2" a="1"/>
  <c r="O36" i="2" s="1"/>
  <c r="L37" i="2" a="1"/>
  <c r="L37" i="2" s="1"/>
  <c r="U23" i="2" a="1"/>
  <c r="U23" i="2"/>
  <c r="U24" i="2" a="1"/>
  <c r="U24" i="2" s="1"/>
  <c r="R24" i="2" a="1"/>
  <c r="R24" i="2" s="1"/>
  <c r="R27" i="2" a="1"/>
  <c r="R27" i="2" s="1"/>
  <c r="R32" i="2" a="1"/>
  <c r="R32" i="2"/>
  <c r="R34" i="2" a="1"/>
  <c r="R34" i="2" s="1"/>
  <c r="R35" i="2" a="1"/>
  <c r="R35" i="2" s="1"/>
  <c r="R10" i="2" a="1"/>
  <c r="R10" i="2"/>
  <c r="R11" i="2" a="1"/>
  <c r="R11" i="2" s="1"/>
  <c r="R12" i="2" a="1"/>
  <c r="R12" i="2" s="1"/>
  <c r="R13" i="2" a="1"/>
  <c r="R13" i="2" s="1"/>
  <c r="R14" i="2" a="1"/>
  <c r="R14" i="2" s="1"/>
  <c r="R15" i="2" a="1"/>
  <c r="R15" i="2"/>
  <c r="R16" i="2" a="1"/>
  <c r="R16" i="2"/>
  <c r="R18" i="2" a="1"/>
  <c r="R18" i="2" s="1"/>
  <c r="R19" i="2" a="1"/>
  <c r="R19" i="2" s="1"/>
  <c r="O26" i="2" a="1"/>
  <c r="O26" i="2"/>
  <c r="O27" i="2" a="1"/>
  <c r="O27" i="2" s="1"/>
  <c r="O28" i="2" a="1"/>
  <c r="O28" i="2" s="1"/>
  <c r="O30" i="2" a="1"/>
  <c r="O30" i="2" s="1"/>
  <c r="O10" i="2" a="1"/>
  <c r="O10" i="2"/>
  <c r="O11" i="2" a="1"/>
  <c r="O11" i="2" s="1"/>
  <c r="O12" i="2" a="1"/>
  <c r="O12" i="2" s="1"/>
  <c r="O14" i="2" a="1"/>
  <c r="O14" i="2" s="1"/>
  <c r="O15" i="2" a="1"/>
  <c r="O15" i="2" s="1"/>
  <c r="O16" i="2" a="1"/>
  <c r="O16" i="2" s="1"/>
  <c r="O18" i="2" a="1"/>
  <c r="O18" i="2" s="1"/>
  <c r="O19" i="2" a="1"/>
  <c r="O19" i="2" s="1"/>
  <c r="L23" i="2" a="1"/>
  <c r="L23" i="2" s="1"/>
  <c r="L24" i="2" a="1"/>
  <c r="L24" i="2" s="1"/>
  <c r="L25" i="2" a="1"/>
  <c r="L25" i="2" s="1"/>
  <c r="L26" i="2" a="1"/>
  <c r="L26" i="2" s="1"/>
  <c r="L27" i="2" a="1"/>
  <c r="L27" i="2"/>
  <c r="L28" i="2" a="1"/>
  <c r="L28" i="2" s="1"/>
  <c r="L32" i="2" a="1"/>
  <c r="L32" i="2" s="1"/>
  <c r="L33" i="2" a="1"/>
  <c r="L33" i="2" s="1"/>
  <c r="L34" i="2" a="1"/>
  <c r="L34" i="2" s="1"/>
  <c r="L35" i="2" a="1"/>
  <c r="L35" i="2" s="1"/>
  <c r="L10" i="2" a="1"/>
  <c r="L10" i="2"/>
  <c r="L13" i="2" a="1"/>
  <c r="L13" i="2" s="1"/>
  <c r="L14" i="2" a="1"/>
  <c r="L14" i="2" s="1"/>
  <c r="L15" i="2" a="1"/>
  <c r="L15" i="2" s="1"/>
  <c r="L32" i="3" l="1" a="1"/>
  <c r="L32" i="3" s="1"/>
  <c r="R12" i="3" a="1"/>
  <c r="R12" i="3" s="1"/>
  <c r="U12" i="3" a="1"/>
  <c r="U12" i="3" s="1"/>
  <c r="L31" i="3" a="1"/>
  <c r="L31" i="3" s="1"/>
  <c r="O31" i="3" a="1"/>
  <c r="O31" i="3" s="1"/>
  <c r="U36" i="3" a="1"/>
  <c r="U36" i="3" s="1"/>
  <c r="O35" i="3" a="1"/>
  <c r="O35" i="3" s="1"/>
  <c r="U19" i="3" a="1"/>
  <c r="U19" i="3" s="1"/>
  <c r="U33" i="3" a="1"/>
  <c r="U33" i="3" s="1"/>
  <c r="R32" i="3" a="1"/>
  <c r="R32" i="3" s="1"/>
  <c r="R30" i="3" a="1"/>
  <c r="R30" i="3" s="1"/>
  <c r="U30" i="3" a="1"/>
  <c r="U30" i="3" s="1"/>
  <c r="L30" i="3" a="1"/>
  <c r="L30" i="3" s="1"/>
  <c r="O30" i="3" a="1"/>
  <c r="O30" i="3" s="1"/>
  <c r="R23" i="3" a="1"/>
  <c r="R23" i="3" s="1"/>
  <c r="U23" i="3" a="1"/>
  <c r="U23" i="3" s="1"/>
  <c r="L23" i="3" a="1"/>
  <c r="L23" i="3" s="1"/>
  <c r="O23" i="3" a="1"/>
  <c r="O23" i="3" s="1"/>
  <c r="U21" i="3" a="1"/>
  <c r="U21" i="3" s="1"/>
  <c r="R21" i="3" a="1"/>
  <c r="R21" i="3" s="1"/>
  <c r="R22" i="3" a="1"/>
  <c r="R22" i="3" s="1"/>
  <c r="U35" i="3" a="1"/>
  <c r="U35" i="3" s="1"/>
  <c r="O22" i="3" a="1"/>
  <c r="O22" i="3" s="1"/>
  <c r="R19" i="3" a="1"/>
  <c r="R19" i="3" s="1"/>
  <c r="O19" i="3" a="1"/>
  <c r="O19" i="3" s="1"/>
  <c r="O36" i="3" a="1"/>
  <c r="O36" i="3" s="1"/>
  <c r="O8" i="3" a="1"/>
  <c r="O8" i="3" s="1"/>
  <c r="U32" i="3" a="1"/>
  <c r="U32" i="3" s="1"/>
  <c r="U22" i="3" a="1"/>
  <c r="U22" i="3" s="1"/>
  <c r="U31" i="3" a="1"/>
  <c r="U31" i="3" s="1"/>
  <c r="O12" i="3" a="1"/>
  <c r="O12" i="3" s="1"/>
  <c r="U27" i="3" a="1"/>
  <c r="U27" i="3" s="1"/>
  <c r="O27" i="3" a="1"/>
  <c r="O27" i="3" s="1"/>
  <c r="R27" i="3" a="1"/>
  <c r="R27" i="3" s="1"/>
  <c r="L27" i="3" a="1"/>
  <c r="L27" i="3" s="1"/>
  <c r="U10" i="3" a="1"/>
  <c r="U10" i="3" s="1"/>
  <c r="O10" i="3" a="1"/>
  <c r="O10" i="3" s="1"/>
  <c r="L10" i="3" a="1"/>
  <c r="L10" i="3" s="1"/>
  <c r="U25" i="3" a="1"/>
  <c r="U25" i="3" s="1"/>
  <c r="R25" i="3" a="1"/>
  <c r="R25" i="3" s="1"/>
  <c r="U24" i="3" a="1"/>
  <c r="U24" i="3" s="1"/>
  <c r="R24" i="3" a="1"/>
  <c r="R24" i="3" s="1"/>
  <c r="U7" i="3" a="1"/>
  <c r="U7" i="3" s="1"/>
  <c r="L7" i="3" a="1"/>
  <c r="L7" i="3" s="1"/>
  <c r="R7" i="3" a="1"/>
  <c r="R7" i="3" s="1"/>
  <c r="L8" i="3" a="1"/>
  <c r="L8" i="3" s="1"/>
  <c r="L21" i="3" a="1"/>
  <c r="L21" i="3" s="1"/>
  <c r="L29" i="3" a="1"/>
  <c r="L29" i="3" s="1"/>
  <c r="L26" i="3" a="1"/>
  <c r="L26" i="3" s="1"/>
  <c r="O26" i="3" a="1"/>
  <c r="O26" i="3" s="1"/>
  <c r="R26" i="3" a="1"/>
  <c r="R26" i="3" s="1"/>
  <c r="O37" i="3" a="1"/>
  <c r="O37" i="3" s="1"/>
  <c r="O21" i="3" a="1"/>
  <c r="O21" i="3" s="1"/>
  <c r="O29" i="3" a="1"/>
  <c r="O29" i="3" s="1"/>
  <c r="O25" i="3" a="1"/>
  <c r="O25" i="3" s="1"/>
  <c r="L17" i="3" a="1"/>
  <c r="L17" i="3" s="1"/>
  <c r="O17" i="3" a="1"/>
  <c r="O17" i="3" s="1"/>
  <c r="R17" i="3" a="1"/>
  <c r="R17" i="3" s="1"/>
  <c r="L25" i="3" a="1"/>
  <c r="L25" i="3" s="1"/>
  <c r="O34" i="3" a="1"/>
  <c r="O34" i="3" s="1"/>
  <c r="L34" i="3" a="1"/>
  <c r="L34" i="3" s="1"/>
  <c r="R34" i="3" a="1"/>
  <c r="R34" i="3" s="1"/>
  <c r="O24" i="3" a="1"/>
  <c r="O24" i="3" s="1"/>
  <c r="O33" i="3" a="1"/>
  <c r="O33" i="3" s="1"/>
  <c r="L33" i="3" a="1"/>
  <c r="L33" i="3" s="1"/>
  <c r="R33" i="3" a="1"/>
  <c r="R33" i="3" s="1"/>
  <c r="O16" i="3" a="1"/>
  <c r="O16" i="3" s="1"/>
  <c r="R16" i="3" a="1"/>
  <c r="R16" i="3" s="1"/>
  <c r="L24" i="3" a="1"/>
  <c r="L24" i="3" s="1"/>
  <c r="O15" i="3" a="1"/>
  <c r="O15" i="3" s="1"/>
  <c r="R15" i="3" a="1"/>
  <c r="R15" i="3" s="1"/>
  <c r="U17" i="3" a="1"/>
  <c r="U17" i="3" s="1"/>
  <c r="U16" i="3" a="1"/>
  <c r="U16" i="3" s="1"/>
  <c r="R13" i="3" a="1"/>
  <c r="R13" i="3" s="1"/>
  <c r="U15" i="3" a="1"/>
  <c r="U15" i="3" s="1"/>
  <c r="L16" i="3" a="1"/>
  <c r="L16" i="3" s="1"/>
  <c r="R10" i="3" a="1"/>
  <c r="R10" i="3" s="1"/>
  <c r="R29" i="3" a="1"/>
  <c r="R29" i="3" s="1"/>
  <c r="U14" i="3" a="1"/>
  <c r="U14" i="3" s="1"/>
  <c r="L15" i="3" a="1"/>
  <c r="L15" i="3" s="1"/>
  <c r="O14" i="3" a="1"/>
  <c r="O14" i="3" s="1"/>
  <c r="U28" i="3" a="1"/>
  <c r="U28" i="3" s="1"/>
  <c r="L28" i="3" a="1"/>
  <c r="L28" i="3" s="1"/>
  <c r="O28" i="3" a="1"/>
  <c r="O28" i="3" s="1"/>
  <c r="R8" i="3" a="1"/>
  <c r="R8" i="3" s="1"/>
  <c r="L14" i="3" a="1"/>
  <c r="L14" i="3" s="1"/>
  <c r="O13" i="3" a="1"/>
  <c r="O13" i="3" s="1"/>
  <c r="L13" i="3" a="1"/>
  <c r="L13" i="3" s="1"/>
  <c r="U37" i="3" a="1"/>
  <c r="U37" i="3" s="1"/>
  <c r="L12" i="3" a="1"/>
  <c r="L12" i="3" s="1"/>
  <c r="L36" i="3" a="1"/>
  <c r="L36" i="3" s="1"/>
  <c r="L35" i="3" a="1"/>
  <c r="L35" i="3" s="1"/>
  <c r="U30" i="2" a="1"/>
  <c r="U30" i="2" s="1"/>
  <c r="U9" i="2" a="1"/>
  <c r="U9" i="2" s="1"/>
  <c r="U25" i="2" a="1"/>
  <c r="U25" i="2" s="1"/>
  <c r="U13" i="2" a="1"/>
  <c r="U13" i="2" s="1"/>
  <c r="R9" i="2" a="1"/>
  <c r="R9" i="2" s="1"/>
  <c r="R29" i="2" a="1"/>
  <c r="R29" i="2" s="1"/>
  <c r="R33" i="2" a="1"/>
  <c r="R33" i="2" s="1"/>
  <c r="R25" i="2" a="1"/>
  <c r="R25" i="2" s="1"/>
  <c r="O13" i="2" a="1"/>
  <c r="O13" i="2" s="1"/>
  <c r="O33" i="2" a="1"/>
  <c r="O33" i="2" s="1"/>
  <c r="O9" i="2" a="1"/>
  <c r="O9" i="2" s="1"/>
  <c r="O29" i="2" a="1"/>
  <c r="O29" i="2" s="1"/>
  <c r="L16" i="2" a="1"/>
  <c r="L16" i="2" s="1"/>
  <c r="R6" i="2" a="1"/>
  <c r="R6" i="2" s="1"/>
  <c r="U6" i="2" a="1"/>
  <c r="U6" i="2" s="1"/>
  <c r="R8" i="2" a="1"/>
  <c r="R8" i="2" s="1"/>
  <c r="L8" i="2" a="1"/>
  <c r="L8" i="2" s="1"/>
  <c r="U8" i="2" a="1"/>
  <c r="U8" i="2" s="1"/>
  <c r="R7" i="2" a="1"/>
  <c r="R7" i="2" s="1"/>
  <c r="O7" i="2" a="1"/>
  <c r="O7" i="2" s="1"/>
  <c r="U7" i="2" a="1"/>
  <c r="U7" i="2" s="1"/>
  <c r="U19" i="2" a="1"/>
  <c r="U19" i="2" s="1"/>
  <c r="U18" i="2" a="1"/>
  <c r="U18" i="2" s="1"/>
  <c r="U17" i="2" a="1"/>
  <c r="U17" i="2" s="1"/>
  <c r="U16" i="2" a="1"/>
  <c r="U16" i="2" s="1"/>
  <c r="U22" i="2" a="1"/>
  <c r="U22" i="2" s="1"/>
  <c r="L22" i="2" a="1"/>
  <c r="L22" i="2" s="1"/>
  <c r="O22" i="2" a="1"/>
  <c r="O22" i="2" s="1"/>
  <c r="R22" i="2" a="1"/>
  <c r="R22" i="2" s="1"/>
  <c r="O31" i="2" a="1"/>
  <c r="O31" i="2" s="1"/>
  <c r="R31" i="2" a="1"/>
  <c r="R31" i="2" s="1"/>
  <c r="U31" i="2" a="1"/>
  <c r="U31" i="2" s="1"/>
  <c r="L31" i="2" a="1"/>
  <c r="L31" i="2" s="1"/>
  <c r="U36" i="2" a="1"/>
  <c r="U36" i="2" s="1"/>
  <c r="U34" i="2" a="1"/>
  <c r="U34" i="2" s="1"/>
  <c r="U37" i="2" a="1"/>
  <c r="U37" i="2" s="1"/>
  <c r="U35" i="2" a="1"/>
  <c r="U35" i="2" s="1"/>
  <c r="O25" i="2" a="1"/>
  <c r="O25" i="2" s="1"/>
  <c r="U33" i="2" a="1"/>
  <c r="U33" i="2" s="1"/>
  <c r="L30" i="2" a="1"/>
  <c r="L30" i="2" s="1"/>
  <c r="R37" i="2" a="1"/>
  <c r="R37" i="2" s="1"/>
  <c r="U32" i="2" a="1"/>
  <c r="U32" i="2" s="1"/>
  <c r="L29" i="2" a="1"/>
  <c r="L29" i="2" s="1"/>
  <c r="R36" i="2" a="1"/>
  <c r="R36" i="2" s="1"/>
  <c r="O37" i="2" a="1"/>
  <c r="O37" i="2" s="1"/>
  <c r="U29" i="2" a="1"/>
  <c r="U29" i="2" s="1"/>
  <c r="R30" i="2" a="1"/>
  <c r="R30" i="2" s="1"/>
  <c r="R28" i="2" a="1"/>
  <c r="R28" i="2" s="1"/>
  <c r="O20" i="2" a="1"/>
  <c r="O20" i="2" s="1"/>
  <c r="U20" i="2" a="1"/>
  <c r="U20" i="2" s="1"/>
  <c r="R20" i="2" a="1"/>
  <c r="R20" i="2" s="1"/>
  <c r="L20" i="2" a="1"/>
  <c r="L20" i="2" s="1"/>
  <c r="V21" i="2" l="1"/>
  <c r="H35" i="3"/>
  <c r="C33" i="3"/>
  <c r="C34" i="3"/>
  <c r="V37" i="3"/>
  <c r="L37" i="3" s="1" a="1"/>
  <c r="L37" i="3" s="1"/>
  <c r="W37" i="3"/>
  <c r="X37" i="3"/>
  <c r="Y37" i="3"/>
  <c r="R21" i="2" l="1" a="1"/>
  <c r="R21" i="2" s="1"/>
  <c r="O21" i="2" a="1"/>
  <c r="O21" i="2" s="1"/>
  <c r="L21" i="2" a="1"/>
  <c r="L21" i="2" s="1"/>
  <c r="U21" i="2" a="1"/>
  <c r="U21" i="2" s="1"/>
  <c r="V37" i="2"/>
  <c r="W37" i="2"/>
  <c r="X37" i="2"/>
  <c r="Y37" i="2"/>
  <c r="H37" i="3"/>
  <c r="C37" i="3"/>
  <c r="Y36" i="3"/>
  <c r="X36" i="3"/>
  <c r="W36" i="3"/>
  <c r="V36" i="3"/>
  <c r="H36" i="3"/>
  <c r="C36" i="3"/>
  <c r="Y35" i="3"/>
  <c r="X35" i="3"/>
  <c r="W35" i="3"/>
  <c r="V35" i="3"/>
  <c r="C35" i="3"/>
  <c r="Y34" i="3"/>
  <c r="X34" i="3"/>
  <c r="W34" i="3"/>
  <c r="V34" i="3"/>
  <c r="H34" i="3"/>
  <c r="Y33" i="3"/>
  <c r="X33" i="3"/>
  <c r="W33" i="3"/>
  <c r="V33" i="3"/>
  <c r="H33" i="3"/>
  <c r="Y32" i="3"/>
  <c r="X32" i="3"/>
  <c r="W32" i="3"/>
  <c r="V32" i="3"/>
  <c r="H32" i="3"/>
  <c r="C32" i="3"/>
  <c r="Y31" i="3"/>
  <c r="X31" i="3"/>
  <c r="W31" i="3"/>
  <c r="V31" i="3"/>
  <c r="H31" i="3"/>
  <c r="C31" i="3"/>
  <c r="Y30" i="3"/>
  <c r="X30" i="3"/>
  <c r="W30" i="3"/>
  <c r="V30" i="3"/>
  <c r="H30" i="3"/>
  <c r="C30" i="3"/>
  <c r="Y29" i="3"/>
  <c r="X29" i="3"/>
  <c r="W29" i="3"/>
  <c r="V29" i="3"/>
  <c r="H29" i="3"/>
  <c r="C29" i="3"/>
  <c r="Y28" i="3"/>
  <c r="X28" i="3"/>
  <c r="W28" i="3"/>
  <c r="V28" i="3"/>
  <c r="H28" i="3"/>
  <c r="C28" i="3"/>
  <c r="Y27" i="3"/>
  <c r="X27" i="3"/>
  <c r="W27" i="3"/>
  <c r="V27" i="3"/>
  <c r="H27" i="3"/>
  <c r="C27" i="3"/>
  <c r="Y26" i="3"/>
  <c r="X26" i="3"/>
  <c r="W26" i="3"/>
  <c r="V26" i="3"/>
  <c r="H26" i="3"/>
  <c r="C26" i="3"/>
  <c r="Y25" i="3"/>
  <c r="X25" i="3"/>
  <c r="W25" i="3"/>
  <c r="V25" i="3"/>
  <c r="H25" i="3"/>
  <c r="C25" i="3"/>
  <c r="Y24" i="3"/>
  <c r="X24" i="3"/>
  <c r="W24" i="3"/>
  <c r="V24" i="3"/>
  <c r="H24" i="3"/>
  <c r="C24" i="3"/>
  <c r="Y23" i="3"/>
  <c r="X23" i="3"/>
  <c r="W23" i="3"/>
  <c r="V23" i="3"/>
  <c r="H23" i="3"/>
  <c r="C23" i="3"/>
  <c r="Y22" i="3"/>
  <c r="X22" i="3"/>
  <c r="W22" i="3"/>
  <c r="V22" i="3"/>
  <c r="H22" i="3"/>
  <c r="C22" i="3"/>
  <c r="Y21" i="3"/>
  <c r="X21" i="3"/>
  <c r="W21" i="3"/>
  <c r="V21" i="3"/>
  <c r="H21" i="3"/>
  <c r="C21" i="3"/>
  <c r="Y20" i="3"/>
  <c r="X20" i="3"/>
  <c r="W20" i="3"/>
  <c r="V20" i="3"/>
  <c r="H20" i="3"/>
  <c r="C20" i="3"/>
  <c r="Y19" i="3"/>
  <c r="X19" i="3"/>
  <c r="W19" i="3"/>
  <c r="V19" i="3"/>
  <c r="H19" i="3"/>
  <c r="C19" i="3"/>
  <c r="Y18" i="3"/>
  <c r="X18" i="3"/>
  <c r="W18" i="3"/>
  <c r="V18" i="3"/>
  <c r="H18" i="3"/>
  <c r="I18" i="3" s="1"/>
  <c r="C18" i="3"/>
  <c r="Y17" i="3"/>
  <c r="X17" i="3"/>
  <c r="W17" i="3"/>
  <c r="V17" i="3"/>
  <c r="H17" i="3"/>
  <c r="C17" i="3"/>
  <c r="Y16" i="3"/>
  <c r="X16" i="3"/>
  <c r="W16" i="3"/>
  <c r="V16" i="3"/>
  <c r="H16" i="3"/>
  <c r="C16" i="3"/>
  <c r="Y15" i="3"/>
  <c r="X15" i="3"/>
  <c r="W15" i="3"/>
  <c r="V15" i="3"/>
  <c r="H15" i="3"/>
  <c r="C15" i="3"/>
  <c r="Y14" i="3"/>
  <c r="X14" i="3"/>
  <c r="W14" i="3"/>
  <c r="V14" i="3"/>
  <c r="H14" i="3"/>
  <c r="C14" i="3"/>
  <c r="Y13" i="3"/>
  <c r="X13" i="3"/>
  <c r="W13" i="3"/>
  <c r="V13" i="3"/>
  <c r="H13" i="3"/>
  <c r="C13" i="3"/>
  <c r="Y12" i="3"/>
  <c r="X12" i="3"/>
  <c r="W12" i="3"/>
  <c r="V12" i="3"/>
  <c r="H12" i="3"/>
  <c r="C12" i="3"/>
  <c r="Y11" i="3"/>
  <c r="X11" i="3"/>
  <c r="W11" i="3"/>
  <c r="V11" i="3"/>
  <c r="H11" i="3"/>
  <c r="I11" i="3" s="1"/>
  <c r="C11" i="3"/>
  <c r="Y10" i="3"/>
  <c r="X10" i="3"/>
  <c r="W10" i="3"/>
  <c r="V10" i="3"/>
  <c r="H10" i="3"/>
  <c r="C10" i="3"/>
  <c r="Y9" i="3"/>
  <c r="X9" i="3"/>
  <c r="W9" i="3"/>
  <c r="V9" i="3"/>
  <c r="H9" i="3"/>
  <c r="I9" i="3" s="1"/>
  <c r="C9" i="3"/>
  <c r="Y8" i="3"/>
  <c r="X8" i="3"/>
  <c r="W8" i="3"/>
  <c r="V8" i="3"/>
  <c r="H8" i="3"/>
  <c r="C8" i="3"/>
  <c r="Y7" i="3"/>
  <c r="X7" i="3"/>
  <c r="W7" i="3"/>
  <c r="V7" i="3"/>
  <c r="H7" i="3"/>
  <c r="C7" i="3"/>
  <c r="Y6" i="3"/>
  <c r="X6" i="3"/>
  <c r="W6" i="3"/>
  <c r="V6" i="3"/>
  <c r="H6" i="3"/>
  <c r="C6" i="3"/>
  <c r="Z4" i="3"/>
  <c r="Y3" i="3"/>
  <c r="P40" i="3" s="1"/>
  <c r="V1" i="3"/>
  <c r="D1" i="3"/>
  <c r="Y36" i="2"/>
  <c r="X36" i="2"/>
  <c r="W36" i="2"/>
  <c r="V36" i="2"/>
  <c r="Y35" i="2"/>
  <c r="X35" i="2"/>
  <c r="W35" i="2"/>
  <c r="V35" i="2"/>
  <c r="Y34" i="2"/>
  <c r="X34" i="2"/>
  <c r="W34" i="2"/>
  <c r="V34" i="2"/>
  <c r="Y33" i="2"/>
  <c r="X33" i="2"/>
  <c r="W33" i="2"/>
  <c r="V33" i="2"/>
  <c r="Y32" i="2"/>
  <c r="X32" i="2"/>
  <c r="W32" i="2"/>
  <c r="V32" i="2"/>
  <c r="Y31" i="2"/>
  <c r="X31" i="2"/>
  <c r="W31" i="2"/>
  <c r="V31" i="2"/>
  <c r="Y30" i="2"/>
  <c r="X30" i="2"/>
  <c r="W30" i="2"/>
  <c r="V30" i="2"/>
  <c r="Y29" i="2"/>
  <c r="X29" i="2"/>
  <c r="W29" i="2"/>
  <c r="V29" i="2"/>
  <c r="Y28" i="2"/>
  <c r="X28" i="2"/>
  <c r="W28" i="2"/>
  <c r="V28" i="2"/>
  <c r="Y27" i="2"/>
  <c r="X27" i="2"/>
  <c r="W27" i="2"/>
  <c r="V27" i="2"/>
  <c r="Y26" i="2"/>
  <c r="X26" i="2"/>
  <c r="W26" i="2"/>
  <c r="V26" i="2"/>
  <c r="Y25" i="2"/>
  <c r="X25" i="2"/>
  <c r="W25" i="2"/>
  <c r="V25" i="2"/>
  <c r="Y24" i="2"/>
  <c r="X24" i="2"/>
  <c r="W24" i="2"/>
  <c r="V24" i="2"/>
  <c r="Y23" i="2"/>
  <c r="X23" i="2"/>
  <c r="W23" i="2"/>
  <c r="V23" i="2"/>
  <c r="Y22" i="2"/>
  <c r="X22" i="2"/>
  <c r="W22" i="2"/>
  <c r="V22" i="2"/>
  <c r="Y21" i="2"/>
  <c r="X21" i="2"/>
  <c r="W21" i="2"/>
  <c r="Y20" i="2"/>
  <c r="X20" i="2"/>
  <c r="W20" i="2"/>
  <c r="V20" i="2"/>
  <c r="Y19" i="2"/>
  <c r="X19" i="2"/>
  <c r="W19" i="2"/>
  <c r="V19" i="2"/>
  <c r="Y18" i="2"/>
  <c r="X18" i="2"/>
  <c r="W18" i="2"/>
  <c r="V18" i="2"/>
  <c r="Y17" i="2"/>
  <c r="X17" i="2"/>
  <c r="W17" i="2"/>
  <c r="V17" i="2"/>
  <c r="Y16" i="2"/>
  <c r="X16" i="2"/>
  <c r="W16" i="2"/>
  <c r="V16" i="2"/>
  <c r="Y15" i="2"/>
  <c r="X15" i="2"/>
  <c r="W15" i="2"/>
  <c r="V15" i="2"/>
  <c r="Y14" i="2"/>
  <c r="X14" i="2"/>
  <c r="W14" i="2"/>
  <c r="V14" i="2"/>
  <c r="Y13" i="2"/>
  <c r="X13" i="2"/>
  <c r="W13" i="2"/>
  <c r="V13" i="2"/>
  <c r="Y12" i="2"/>
  <c r="X12" i="2"/>
  <c r="W12" i="2"/>
  <c r="V12" i="2"/>
  <c r="L12" i="2" s="1" a="1"/>
  <c r="L12" i="2" s="1"/>
  <c r="Y11" i="2"/>
  <c r="X11" i="2"/>
  <c r="W11" i="2"/>
  <c r="V11" i="2"/>
  <c r="L11" i="2" s="1" a="1"/>
  <c r="L11" i="2" s="1"/>
  <c r="Y10" i="2"/>
  <c r="X10" i="2"/>
  <c r="W10" i="2"/>
  <c r="V10" i="2"/>
  <c r="Y9" i="2"/>
  <c r="X9" i="2"/>
  <c r="W9" i="2"/>
  <c r="V9" i="2"/>
  <c r="L9" i="2" s="1" a="1"/>
  <c r="L9" i="2" s="1"/>
  <c r="Y8" i="2"/>
  <c r="X8" i="2"/>
  <c r="W8" i="2"/>
  <c r="O8" i="2" s="1" a="1"/>
  <c r="O8" i="2" s="1"/>
  <c r="V8" i="2"/>
  <c r="Y7" i="2"/>
  <c r="X7" i="2"/>
  <c r="W7" i="2"/>
  <c r="V7" i="2"/>
  <c r="L7" i="2" s="1" a="1"/>
  <c r="L7" i="2" s="1"/>
  <c r="Y6" i="2"/>
  <c r="X6" i="2"/>
  <c r="W6" i="2"/>
  <c r="O6" i="2" s="1" a="1"/>
  <c r="O6" i="2" s="1"/>
  <c r="V6" i="2"/>
  <c r="L6" i="2" s="1" a="1"/>
  <c r="L6" i="2" s="1"/>
  <c r="Z4" i="2"/>
  <c r="Y3" i="2"/>
  <c r="X1" i="2"/>
  <c r="V1" i="2"/>
  <c r="E1" i="2"/>
  <c r="O2" i="1"/>
  <c r="X1" i="3" s="1"/>
  <c r="L18" i="3" l="1" a="1"/>
  <c r="L18" i="3" s="1"/>
  <c r="R18" i="3" a="1"/>
  <c r="R18" i="3" s="1"/>
  <c r="O18" i="3" a="1"/>
  <c r="O18" i="3" s="1"/>
  <c r="U18" i="3" a="1"/>
  <c r="U18" i="3" s="1"/>
  <c r="U9" i="3" a="1"/>
  <c r="U9" i="3" s="1"/>
  <c r="O9" i="3" a="1"/>
  <c r="O9" i="3" s="1"/>
  <c r="R9" i="3" a="1"/>
  <c r="R9" i="3" s="1"/>
  <c r="L9" i="3" a="1"/>
  <c r="L9" i="3" s="1"/>
  <c r="L11" i="3" a="1"/>
  <c r="L11" i="3" s="1"/>
  <c r="R11" i="3" a="1"/>
  <c r="R11" i="3" s="1"/>
  <c r="U11" i="3" a="1"/>
  <c r="U11" i="3" s="1"/>
  <c r="O11" i="3" a="1"/>
  <c r="O11" i="3" s="1"/>
  <c r="E38" i="2"/>
  <c r="G38" i="2"/>
  <c r="F38" i="2"/>
  <c r="D38" i="2"/>
  <c r="R20" i="3" a="1"/>
  <c r="R20" i="3" s="1"/>
  <c r="L20" i="3" a="1"/>
  <c r="L20" i="3" s="1"/>
  <c r="U20" i="3" a="1"/>
  <c r="U20" i="3" s="1"/>
  <c r="O20" i="3" a="1"/>
  <c r="O20" i="3" s="1"/>
  <c r="U6" i="3" a="1"/>
  <c r="U6" i="3" s="1"/>
  <c r="O6" i="3" a="1"/>
  <c r="O6" i="3" s="1"/>
  <c r="L6" i="3" a="1"/>
  <c r="L6" i="3" s="1"/>
  <c r="R6" i="3" a="1"/>
  <c r="R6" i="3" s="1"/>
  <c r="X38" i="2"/>
  <c r="M39" i="2"/>
  <c r="G6" i="1" s="1"/>
  <c r="P39" i="2"/>
  <c r="J6" i="1" s="1"/>
  <c r="J40" i="2"/>
  <c r="L41" i="2" s="1"/>
  <c r="M38" i="2"/>
  <c r="J39" i="2"/>
  <c r="D6" i="1" s="1"/>
  <c r="P40" i="2"/>
  <c r="J7" i="1" s="1"/>
  <c r="L8" i="1" s="1"/>
  <c r="P38" i="2"/>
  <c r="J5" i="1" s="1"/>
  <c r="M40" i="2"/>
  <c r="S40" i="2"/>
  <c r="M7" i="1" s="1"/>
  <c r="O8" i="1" s="1"/>
  <c r="S38" i="2"/>
  <c r="Y38" i="2"/>
  <c r="R41" i="3"/>
  <c r="J12" i="1"/>
  <c r="L13" i="1" s="1"/>
  <c r="G38" i="3"/>
  <c r="S40" i="3"/>
  <c r="J38" i="3"/>
  <c r="V38" i="3"/>
  <c r="S39" i="2"/>
  <c r="M6" i="1" s="1"/>
  <c r="W38" i="3"/>
  <c r="X38" i="3"/>
  <c r="M38" i="3"/>
  <c r="Y38" i="3"/>
  <c r="M39" i="3"/>
  <c r="G11" i="1" s="1"/>
  <c r="J39" i="3"/>
  <c r="D11" i="1" s="1"/>
  <c r="J38" i="2"/>
  <c r="V38" i="2"/>
  <c r="P38" i="3"/>
  <c r="P39" i="3"/>
  <c r="J11" i="1" s="1"/>
  <c r="W38" i="2"/>
  <c r="S39" i="3"/>
  <c r="M11" i="1" s="1"/>
  <c r="D38" i="3"/>
  <c r="J40" i="3"/>
  <c r="E38" i="3"/>
  <c r="S38" i="3"/>
  <c r="M40" i="3"/>
  <c r="F38" i="3"/>
  <c r="O38" i="3" l="1"/>
  <c r="I10" i="1" s="1"/>
  <c r="R38" i="3"/>
  <c r="L10" i="1" s="1"/>
  <c r="O38" i="2"/>
  <c r="I5" i="1" s="1"/>
  <c r="U38" i="3"/>
  <c r="O10" i="1" s="1"/>
  <c r="L38" i="2"/>
  <c r="F5" i="1" s="1"/>
  <c r="L38" i="3"/>
  <c r="F10" i="1" s="1"/>
  <c r="N38" i="2"/>
  <c r="H5" i="1" s="1"/>
  <c r="M41" i="2"/>
  <c r="G8" i="1" s="1"/>
  <c r="D7" i="1"/>
  <c r="F8" i="1" s="1"/>
  <c r="G5" i="1"/>
  <c r="R41" i="2"/>
  <c r="P41" i="2"/>
  <c r="J8" i="1" s="1"/>
  <c r="Q38" i="2"/>
  <c r="Q41" i="2" s="1"/>
  <c r="K8" i="1" s="1"/>
  <c r="T38" i="2"/>
  <c r="N5" i="1" s="1"/>
  <c r="U41" i="2"/>
  <c r="S41" i="2"/>
  <c r="M8" i="1" s="1"/>
  <c r="M5" i="1"/>
  <c r="O41" i="2"/>
  <c r="G7" i="1"/>
  <c r="I8" i="1" s="1"/>
  <c r="K38" i="2"/>
  <c r="J41" i="2"/>
  <c r="D8" i="1" s="1"/>
  <c r="D5" i="1"/>
  <c r="U41" i="3"/>
  <c r="M12" i="1"/>
  <c r="O13" i="1" s="1"/>
  <c r="N38" i="3"/>
  <c r="M41" i="3"/>
  <c r="G13" i="1" s="1"/>
  <c r="G10" i="1"/>
  <c r="D10" i="1"/>
  <c r="K38" i="3"/>
  <c r="J41" i="3"/>
  <c r="D13" i="1" s="1"/>
  <c r="O41" i="3"/>
  <c r="G12" i="1"/>
  <c r="I13" i="1" s="1"/>
  <c r="T38" i="3"/>
  <c r="S41" i="3"/>
  <c r="M13" i="1" s="1"/>
  <c r="M10" i="1"/>
  <c r="Q38" i="3"/>
  <c r="P41" i="3"/>
  <c r="J13" i="1" s="1"/>
  <c r="J10" i="1"/>
  <c r="R38" i="2"/>
  <c r="L5" i="1" s="1"/>
  <c r="U38" i="2"/>
  <c r="O5" i="1" s="1"/>
  <c r="L41" i="3"/>
  <c r="D12" i="1"/>
  <c r="F13" i="1" s="1"/>
  <c r="N41" i="2" l="1"/>
  <c r="H8" i="1" s="1"/>
  <c r="K5" i="1"/>
  <c r="T41" i="2"/>
  <c r="N8" i="1" s="1"/>
  <c r="N41" i="3"/>
  <c r="H10" i="1"/>
  <c r="H13" i="1" s="1"/>
  <c r="Q41" i="3"/>
  <c r="K10" i="1"/>
  <c r="K13" i="1" s="1"/>
  <c r="K41" i="2"/>
  <c r="E8" i="1" s="1"/>
  <c r="E5" i="1"/>
  <c r="T41" i="3"/>
  <c r="N10" i="1"/>
  <c r="N13" i="1" s="1"/>
  <c r="K41" i="3"/>
  <c r="E10" i="1"/>
  <c r="E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<sst xmlns="http://schemas.openxmlformats.org/spreadsheetml/2006/main" count="207" uniqueCount="80">
  <si>
    <t>Turnier:</t>
  </si>
  <si>
    <t>▶ Anzahl Stationen:</t>
  </si>
  <si>
    <t>Pflock weiß</t>
  </si>
  <si>
    <t>Pflock blau</t>
  </si>
  <si>
    <t>Summe</t>
  </si>
  <si>
    <t>min.</t>
  </si>
  <si>
    <t>inkl. Neigung</t>
  </si>
  <si>
    <t>mittl. Aus- nutzung Entf.fenst.</t>
  </si>
  <si>
    <t>max.</t>
  </si>
  <si>
    <t>Ausn. max.
Entf.%</t>
  </si>
  <si>
    <t>Jagdrunde</t>
  </si>
  <si>
    <t>minimale erforderliche Parcourlänge (m) 
d.h. 70% der max. Länge</t>
  </si>
  <si>
    <t>▶ Anz. Stationen:</t>
  </si>
  <si>
    <t>DBSV 3D Waldrunde</t>
  </si>
  <si>
    <t>Neigungsfaktoren</t>
  </si>
  <si>
    <t>St.</t>
  </si>
  <si>
    <t>Tier</t>
  </si>
  <si>
    <t>Kill
mm</t>
  </si>
  <si>
    <t>Kat.</t>
  </si>
  <si>
    <t>m</t>
  </si>
  <si>
    <t>Neigung</t>
  </si>
  <si>
    <t>%</t>
  </si>
  <si>
    <t>gelb</t>
  </si>
  <si>
    <t>weiß</t>
  </si>
  <si>
    <t>Blau</t>
  </si>
  <si>
    <t>rot</t>
  </si>
  <si>
    <t>Anzahl</t>
  </si>
  <si>
    <t>min. erforderliche Parcourlänge (m) d.h. 70% der max. Länge.</t>
  </si>
  <si>
    <t>max</t>
  </si>
  <si>
    <t>Diff.</t>
  </si>
  <si>
    <t>Kategorie 1</t>
  </si>
  <si>
    <t>Kategorie 2</t>
  </si>
  <si>
    <t>&gt;201</t>
  </si>
  <si>
    <t>Kategorie 3</t>
  </si>
  <si>
    <t>Kategorie 4</t>
  </si>
  <si>
    <t>&lt;150</t>
  </si>
  <si>
    <t>DBSV 3D Jagdrunde</t>
  </si>
  <si>
    <t>von</t>
  </si>
  <si>
    <t>Pflock gelb</t>
  </si>
  <si>
    <t>min</t>
  </si>
  <si>
    <t>Pflock rot</t>
  </si>
  <si>
    <t>Kill Ø</t>
  </si>
  <si>
    <t xml:space="preserve">bis </t>
  </si>
  <si>
    <t>DBSV2026</t>
  </si>
  <si>
    <t>Tier 1</t>
  </si>
  <si>
    <t>&gt;251</t>
  </si>
  <si>
    <t>3D 2026</t>
  </si>
  <si>
    <t>Tier 2</t>
  </si>
  <si>
    <t>Tier 3</t>
  </si>
  <si>
    <t>Tier 4</t>
  </si>
  <si>
    <t>Tier 5</t>
  </si>
  <si>
    <t>Tier 6</t>
  </si>
  <si>
    <t>Tier 7</t>
  </si>
  <si>
    <t>Tier 8</t>
  </si>
  <si>
    <t>Tier 9</t>
  </si>
  <si>
    <t>Tier 10</t>
  </si>
  <si>
    <t>Tier 11</t>
  </si>
  <si>
    <t>Tier 12</t>
  </si>
  <si>
    <t>Tier 13</t>
  </si>
  <si>
    <t>Tier 14</t>
  </si>
  <si>
    <t>Tier 15</t>
  </si>
  <si>
    <t>Tier 16</t>
  </si>
  <si>
    <t>Tier 17</t>
  </si>
  <si>
    <t>Tier 18</t>
  </si>
  <si>
    <t>Tier 19</t>
  </si>
  <si>
    <t>Tier 20</t>
  </si>
  <si>
    <t>Tier 21</t>
  </si>
  <si>
    <t>Tier 22</t>
  </si>
  <si>
    <t>Tier 23</t>
  </si>
  <si>
    <t>Tier 24</t>
  </si>
  <si>
    <t>Tier 25</t>
  </si>
  <si>
    <t>Tier 26</t>
  </si>
  <si>
    <t>Tier 27</t>
  </si>
  <si>
    <t>Tier 28</t>
  </si>
  <si>
    <t>Tier 29</t>
  </si>
  <si>
    <t>Tier 30</t>
  </si>
  <si>
    <t>Tier 31</t>
  </si>
  <si>
    <t>Tier 32</t>
  </si>
  <si>
    <t>&gt;151</t>
  </si>
  <si>
    <t xml:space="preserve">100526-3. TH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</si>
</sst>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d\-mmm"/>
  </numFmts>
  <fonts count="10" x14ac:knownFonts="1">
    <font>
      <sz val="11"/>
      <color theme="1"/>
      <name val="Calibri"/>
      <family val="2"/>
      <charset val="1"/>
    </font>
    <font>
      <sz val="10"/>
      <name val="Tahoma"/>
      <family val="2"/>
      <charset val="1"/>
    </font>
    <font>
      <b/>
      <sz val="18"/>
      <color theme="1"/>
      <name val="Tahoma"/>
      <family val="2"/>
      <charset val="1"/>
    </font>
    <font>
      <b/>
      <sz val="18"/>
      <color theme="1"/>
      <name val="Calibri"/>
      <family val="2"/>
      <charset val="1"/>
    </font>
    <font>
      <b/>
      <sz val="14"/>
      <name val="Cambria"/>
      <charset val="1"/>
    </font>
    <font>
      <b/>
      <sz val="12"/>
      <color theme="1"/>
      <name val="Calibri"/>
      <family val="2"/>
      <charset val="1"/>
    </font>
    <font>
      <b/>
      <u/>
      <sz val="14"/>
      <name val="Tahoma"/>
      <family val="2"/>
      <charset val="1"/>
    </font>
    <font>
      <b/>
      <sz val="12"/>
      <name val="Cambria"/>
      <charset val="1"/>
    </font>
    <font>
      <b/>
      <sz val="11"/>
      <color theme="1"/>
      <name val="Cambria"/>
      <family val="1"/>
    </font>
    <font>
      <sz val="8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theme="8" tint="0.59987182226020086"/>
        <bgColor rgb="FFD9D9D9"/>
      </patternFill>
    </fill>
    <fill>
      <patternFill patternType="solid">
        <fgColor theme="9" tint="0.59987182226020086"/>
        <bgColor rgb="FFD9D9D9"/>
      </patternFill>
    </fill>
    <fill>
      <patternFill patternType="solid">
        <fgColor theme="0"/>
        <bgColor rgb="FFFFFFCC"/>
      </patternFill>
    </fill>
    <fill>
      <patternFill patternType="solid">
        <fgColor rgb="FFFFC000"/>
        <bgColor rgb="FFFF9900"/>
      </patternFill>
    </fill>
    <fill>
      <patternFill patternType="solid">
        <fgColor rgb="FFFFFF99"/>
        <bgColor rgb="FFFFFF00"/>
      </patternFill>
    </fill>
    <fill>
      <patternFill patternType="solid">
        <fgColor theme="0"/>
        <bgColor rgb="FF666699"/>
      </patternFill>
    </fill>
    <fill>
      <patternFill patternType="solid">
        <fgColor rgb="FFFFFF99"/>
        <bgColor rgb="FFFFFFFF"/>
      </patternFill>
    </fill>
  </fills>
  <borders count="6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247">
    <xf numFmtId="0" fontId="0" fillId="0" borderId="0" xfId="0"/>
    <xf numFmtId="2" fontId="1" fillId="2" borderId="21" xfId="0" applyNumberFormat="1" applyFont="1" applyFill="1" applyBorder="1" applyAlignment="1" applyProtection="1">
      <alignment horizontal="center" vertical="center"/>
      <protection locked="0"/>
    </xf>
    <xf numFmtId="2" fontId="1" fillId="0" borderId="21" xfId="0" applyNumberFormat="1" applyFont="1" applyBorder="1" applyAlignment="1" applyProtection="1">
      <alignment horizontal="center" vertical="center"/>
      <protection locked="0"/>
    </xf>
    <xf numFmtId="2" fontId="1" fillId="3" borderId="21" xfId="0" applyNumberFormat="1" applyFont="1" applyFill="1" applyBorder="1" applyAlignment="1" applyProtection="1">
      <alignment horizontal="center" vertical="center"/>
      <protection locked="0"/>
    </xf>
    <xf numFmtId="2" fontId="1" fillId="4" borderId="21" xfId="0" applyNumberFormat="1" applyFont="1" applyFill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2" fontId="1" fillId="2" borderId="25" xfId="0" applyNumberFormat="1" applyFont="1" applyFill="1" applyBorder="1" applyAlignment="1" applyProtection="1">
      <alignment horizontal="center" vertical="center"/>
      <protection locked="0"/>
    </xf>
    <xf numFmtId="2" fontId="1" fillId="0" borderId="25" xfId="0" applyNumberFormat="1" applyFont="1" applyBorder="1" applyAlignment="1" applyProtection="1">
      <alignment horizontal="center" vertical="center"/>
      <protection locked="0"/>
    </xf>
    <xf numFmtId="2" fontId="1" fillId="3" borderId="25" xfId="0" applyNumberFormat="1" applyFont="1" applyFill="1" applyBorder="1" applyAlignment="1" applyProtection="1">
      <alignment horizontal="center" vertical="center"/>
      <protection locked="0"/>
    </xf>
    <xf numFmtId="2" fontId="1" fillId="4" borderId="25" xfId="0" applyNumberFormat="1" applyFont="1" applyFill="1" applyBorder="1" applyAlignment="1" applyProtection="1">
      <alignment horizontal="center" vertical="center"/>
      <protection locked="0"/>
    </xf>
    <xf numFmtId="2" fontId="1" fillId="2" borderId="31" xfId="0" applyNumberFormat="1" applyFont="1" applyFill="1" applyBorder="1" applyAlignment="1" applyProtection="1">
      <alignment horizontal="center" vertical="center"/>
      <protection locked="0"/>
    </xf>
    <xf numFmtId="2" fontId="1" fillId="0" borderId="31" xfId="0" applyNumberFormat="1" applyFont="1" applyBorder="1" applyAlignment="1" applyProtection="1">
      <alignment horizontal="center" vertical="center"/>
      <protection locked="0"/>
    </xf>
    <xf numFmtId="2" fontId="1" fillId="3" borderId="31" xfId="0" applyNumberFormat="1" applyFont="1" applyFill="1" applyBorder="1" applyAlignment="1" applyProtection="1">
      <alignment horizontal="center" vertical="center"/>
      <protection locked="0"/>
    </xf>
    <xf numFmtId="2" fontId="1" fillId="4" borderId="31" xfId="0" applyNumberFormat="1" applyFont="1" applyFill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2" fontId="1" fillId="2" borderId="28" xfId="0" applyNumberFormat="1" applyFont="1" applyFill="1" applyBorder="1" applyAlignment="1" applyProtection="1">
      <alignment horizontal="center" vertical="center"/>
      <protection locked="0"/>
    </xf>
    <xf numFmtId="2" fontId="1" fillId="0" borderId="28" xfId="0" applyNumberFormat="1" applyFont="1" applyBorder="1" applyAlignment="1" applyProtection="1">
      <alignment horizontal="center" vertical="center"/>
      <protection locked="0"/>
    </xf>
    <xf numFmtId="2" fontId="1" fillId="3" borderId="28" xfId="0" applyNumberFormat="1" applyFont="1" applyFill="1" applyBorder="1" applyAlignment="1" applyProtection="1">
      <alignment horizontal="center" vertical="center"/>
      <protection locked="0"/>
    </xf>
    <xf numFmtId="2" fontId="1" fillId="4" borderId="28" xfId="0" applyNumberFormat="1" applyFont="1" applyFill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1" fontId="1" fillId="0" borderId="2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protection hidden="1"/>
    </xf>
    <xf numFmtId="0" fontId="0" fillId="0" borderId="1" xfId="0" applyBorder="1" applyAlignment="1" applyProtection="1"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7" fillId="7" borderId="5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164" fontId="1" fillId="0" borderId="2" xfId="0" applyNumberFormat="1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 wrapText="1"/>
      <protection hidden="1"/>
    </xf>
    <xf numFmtId="0" fontId="1" fillId="0" borderId="33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1" fillId="2" borderId="4" xfId="0" applyFont="1" applyFill="1" applyBorder="1" applyAlignment="1" applyProtection="1">
      <alignment horizontal="center" vertical="center" wrapText="1"/>
      <protection hidden="1"/>
    </xf>
    <xf numFmtId="0" fontId="1" fillId="2" borderId="33" xfId="0" applyFont="1" applyFill="1" applyBorder="1" applyAlignment="1" applyProtection="1">
      <alignment horizontal="center" vertical="center" wrapText="1"/>
      <protection hidden="1"/>
    </xf>
    <xf numFmtId="0" fontId="1" fillId="2" borderId="41" xfId="0" applyFont="1" applyFill="1" applyBorder="1" applyAlignment="1" applyProtection="1">
      <alignment horizontal="center" vertical="center" wrapText="1"/>
      <protection hidden="1"/>
    </xf>
    <xf numFmtId="0" fontId="1" fillId="5" borderId="4" xfId="0" applyFont="1" applyFill="1" applyBorder="1" applyAlignment="1" applyProtection="1">
      <alignment horizontal="center" vertical="center" wrapText="1"/>
      <protection hidden="1"/>
    </xf>
    <xf numFmtId="0" fontId="1" fillId="5" borderId="33" xfId="0" applyFont="1" applyFill="1" applyBorder="1" applyAlignment="1" applyProtection="1">
      <alignment horizontal="center" vertical="center" wrapText="1"/>
      <protection hidden="1"/>
    </xf>
    <xf numFmtId="0" fontId="1" fillId="5" borderId="41" xfId="0" applyFont="1" applyFill="1" applyBorder="1" applyAlignment="1" applyProtection="1">
      <alignment horizontal="center" vertical="center" wrapText="1"/>
      <protection hidden="1"/>
    </xf>
    <xf numFmtId="49" fontId="1" fillId="3" borderId="4" xfId="0" applyNumberFormat="1" applyFont="1" applyFill="1" applyBorder="1" applyAlignment="1" applyProtection="1">
      <alignment horizontal="center" vertical="center"/>
      <protection hidden="1"/>
    </xf>
    <xf numFmtId="49" fontId="1" fillId="4" borderId="4" xfId="0" applyNumberFormat="1" applyFont="1" applyFill="1" applyBorder="1" applyAlignment="1" applyProtection="1">
      <alignment horizontal="center" vertical="center"/>
      <protection hidden="1"/>
    </xf>
    <xf numFmtId="49" fontId="1" fillId="4" borderId="34" xfId="0" applyNumberFormat="1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3" borderId="2" xfId="0" applyFont="1" applyFill="1" applyBorder="1" applyAlignment="1" applyProtection="1">
      <alignment horizontal="center" vertical="center" wrapText="1"/>
      <protection hidden="1"/>
    </xf>
    <xf numFmtId="0" fontId="1" fillId="4" borderId="2" xfId="0" applyFont="1" applyFill="1" applyBorder="1" applyAlignment="1" applyProtection="1">
      <alignment horizontal="center" vertical="center" wrapText="1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10" fontId="1" fillId="2" borderId="21" xfId="0" applyNumberFormat="1" applyFont="1" applyFill="1" applyBorder="1" applyAlignment="1" applyProtection="1">
      <alignment horizontal="center" vertical="center"/>
      <protection hidden="1"/>
    </xf>
    <xf numFmtId="10" fontId="1" fillId="5" borderId="21" xfId="0" applyNumberFormat="1" applyFont="1" applyFill="1" applyBorder="1" applyAlignment="1" applyProtection="1">
      <alignment horizontal="center" vertical="center"/>
      <protection hidden="1"/>
    </xf>
    <xf numFmtId="10" fontId="1" fillId="3" borderId="21" xfId="0" applyNumberFormat="1" applyFont="1" applyFill="1" applyBorder="1" applyAlignment="1" applyProtection="1">
      <alignment horizontal="center" vertical="center"/>
      <protection hidden="1"/>
    </xf>
    <xf numFmtId="10" fontId="1" fillId="4" borderId="23" xfId="0" applyNumberFormat="1" applyFont="1" applyFill="1" applyBorder="1" applyAlignment="1" applyProtection="1">
      <alignment horizontal="center" vertical="center"/>
      <protection hidden="1"/>
    </xf>
    <xf numFmtId="2" fontId="1" fillId="0" borderId="32" xfId="0" applyNumberFormat="1" applyFont="1" applyBorder="1" applyAlignment="1" applyProtection="1">
      <alignment horizontal="center" vertical="center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2" fontId="1" fillId="0" borderId="7" xfId="0" applyNumberFormat="1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2" fontId="1" fillId="0" borderId="47" xfId="0" applyNumberFormat="1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2" fontId="1" fillId="0" borderId="8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vertical="center"/>
      <protection hidden="1"/>
    </xf>
    <xf numFmtId="0" fontId="1" fillId="0" borderId="0" xfId="0" applyFont="1" applyBorder="1" applyAlignment="1" applyProtection="1">
      <protection hidden="1"/>
    </xf>
    <xf numFmtId="0" fontId="1" fillId="5" borderId="54" xfId="0" applyFont="1" applyFill="1" applyBorder="1" applyAlignment="1" applyProtection="1">
      <alignment horizontal="center" vertical="center"/>
      <protection hidden="1"/>
    </xf>
    <xf numFmtId="0" fontId="1" fillId="5" borderId="15" xfId="0" applyFont="1" applyFill="1" applyBorder="1" applyAlignment="1" applyProtection="1">
      <alignment horizontal="center" vertical="center"/>
      <protection hidden="1"/>
    </xf>
    <xf numFmtId="0" fontId="1" fillId="5" borderId="17" xfId="0" applyFont="1" applyFill="1" applyBorder="1" applyAlignment="1" applyProtection="1">
      <alignment horizontal="center" vertical="center"/>
      <protection hidden="1"/>
    </xf>
    <xf numFmtId="0" fontId="1" fillId="5" borderId="19" xfId="0" applyFont="1" applyFill="1" applyBorder="1" applyAlignment="1" applyProtection="1">
      <alignment horizontal="center" vertical="center"/>
      <protection hidden="1"/>
    </xf>
    <xf numFmtId="2" fontId="1" fillId="5" borderId="2" xfId="0" applyNumberFormat="1" applyFont="1" applyFill="1" applyBorder="1" applyAlignment="1" applyProtection="1">
      <alignment horizontal="center" vertical="center"/>
      <protection hidden="1"/>
    </xf>
    <xf numFmtId="2" fontId="1" fillId="9" borderId="2" xfId="0" applyNumberFormat="1" applyFont="1" applyFill="1" applyBorder="1" applyAlignment="1" applyProtection="1">
      <alignment horizontal="center" vertical="center"/>
      <protection hidden="1"/>
    </xf>
    <xf numFmtId="10" fontId="1" fillId="2" borderId="4" xfId="0" applyNumberFormat="1" applyFont="1" applyFill="1" applyBorder="1" applyAlignment="1" applyProtection="1">
      <alignment horizontal="center" vertical="center"/>
      <protection hidden="1"/>
    </xf>
    <xf numFmtId="10" fontId="1" fillId="5" borderId="4" xfId="0" applyNumberFormat="1" applyFont="1" applyFill="1" applyBorder="1" applyAlignment="1" applyProtection="1">
      <alignment horizontal="center" vertical="center"/>
      <protection hidden="1"/>
    </xf>
    <xf numFmtId="2" fontId="1" fillId="3" borderId="2" xfId="0" applyNumberFormat="1" applyFont="1" applyFill="1" applyBorder="1" applyAlignment="1" applyProtection="1">
      <alignment horizontal="center" vertical="center"/>
      <protection hidden="1"/>
    </xf>
    <xf numFmtId="10" fontId="1" fillId="3" borderId="4" xfId="0" applyNumberFormat="1" applyFont="1" applyFill="1" applyBorder="1" applyAlignment="1" applyProtection="1">
      <alignment horizontal="center" vertical="center"/>
      <protection hidden="1"/>
    </xf>
    <xf numFmtId="2" fontId="1" fillId="4" borderId="2" xfId="0" applyNumberFormat="1" applyFont="1" applyFill="1" applyBorder="1" applyAlignment="1" applyProtection="1">
      <alignment horizontal="center" vertical="center"/>
      <protection hidden="1"/>
    </xf>
    <xf numFmtId="10" fontId="1" fillId="4" borderId="5" xfId="0" applyNumberFormat="1" applyFont="1" applyFill="1" applyBorder="1" applyAlignment="1" applyProtection="1">
      <alignment horizontal="center" vertical="center"/>
      <protection hidden="1"/>
    </xf>
    <xf numFmtId="2" fontId="1" fillId="0" borderId="2" xfId="0" applyNumberFormat="1" applyFont="1" applyBorder="1" applyAlignment="1" applyProtection="1">
      <alignment horizontal="center" vertical="center"/>
      <protection hidden="1"/>
    </xf>
    <xf numFmtId="49" fontId="1" fillId="5" borderId="0" xfId="0" applyNumberFormat="1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0" xfId="0" applyFont="1" applyFill="1" applyBorder="1" applyAlignment="1" applyProtection="1">
      <alignment horizontal="center" vertical="center"/>
      <protection hidden="1"/>
    </xf>
    <xf numFmtId="0" fontId="1" fillId="5" borderId="24" xfId="0" applyFont="1" applyFill="1" applyBorder="1" applyAlignment="1" applyProtection="1">
      <alignment horizontal="center" vertical="center"/>
      <protection hidden="1"/>
    </xf>
    <xf numFmtId="0" fontId="1" fillId="5" borderId="31" xfId="0" applyFont="1" applyFill="1" applyBorder="1" applyAlignment="1" applyProtection="1">
      <alignment horizontal="center" vertical="center"/>
      <protection hidden="1"/>
    </xf>
    <xf numFmtId="0" fontId="1" fillId="5" borderId="30" xfId="0" applyFont="1" applyFill="1" applyBorder="1" applyAlignment="1" applyProtection="1">
      <alignment horizontal="center" vertical="center"/>
      <protection hidden="1"/>
    </xf>
    <xf numFmtId="2" fontId="1" fillId="5" borderId="32" xfId="0" applyNumberFormat="1" applyFont="1" applyFill="1" applyBorder="1" applyAlignment="1" applyProtection="1">
      <alignment horizontal="center" vertical="center"/>
      <protection hidden="1"/>
    </xf>
    <xf numFmtId="2" fontId="1" fillId="5" borderId="7" xfId="0" applyNumberFormat="1" applyFont="1" applyFill="1" applyBorder="1" applyAlignment="1" applyProtection="1">
      <alignment horizontal="center" vertical="center"/>
      <protection hidden="1"/>
    </xf>
    <xf numFmtId="2" fontId="1" fillId="5" borderId="8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wrapText="1"/>
      <protection hidden="1"/>
    </xf>
    <xf numFmtId="2" fontId="1" fillId="5" borderId="8" xfId="0" applyNumberFormat="1" applyFont="1" applyFill="1" applyBorder="1" applyAlignment="1" applyProtection="1">
      <alignment horizontal="center" vertical="center" wrapText="1"/>
      <protection hidden="1"/>
    </xf>
    <xf numFmtId="10" fontId="1" fillId="2" borderId="3" xfId="0" applyNumberFormat="1" applyFont="1" applyFill="1" applyBorder="1" applyAlignment="1" applyProtection="1">
      <alignment horizontal="center" vertical="center"/>
      <protection hidden="1"/>
    </xf>
    <xf numFmtId="10" fontId="1" fillId="2" borderId="5" xfId="0" applyNumberFormat="1" applyFont="1" applyFill="1" applyBorder="1" applyAlignment="1" applyProtection="1">
      <alignment horizontal="center" vertical="center"/>
      <protection hidden="1"/>
    </xf>
    <xf numFmtId="2" fontId="1" fillId="6" borderId="2" xfId="0" applyNumberFormat="1" applyFont="1" applyFill="1" applyBorder="1" applyAlignment="1" applyProtection="1">
      <alignment horizontal="center" vertical="center"/>
      <protection hidden="1"/>
    </xf>
    <xf numFmtId="10" fontId="1" fillId="5" borderId="3" xfId="0" applyNumberFormat="1" applyFont="1" applyFill="1" applyBorder="1" applyAlignment="1" applyProtection="1">
      <alignment horizontal="center" vertical="center"/>
      <protection hidden="1"/>
    </xf>
    <xf numFmtId="10" fontId="1" fillId="5" borderId="5" xfId="0" applyNumberFormat="1" applyFont="1" applyFill="1" applyBorder="1" applyAlignment="1" applyProtection="1">
      <alignment horizontal="center" vertical="center"/>
      <protection hidden="1"/>
    </xf>
    <xf numFmtId="10" fontId="1" fillId="3" borderId="3" xfId="0" applyNumberFormat="1" applyFont="1" applyFill="1" applyBorder="1" applyAlignment="1" applyProtection="1">
      <alignment horizontal="center" vertical="center"/>
      <protection hidden="1"/>
    </xf>
    <xf numFmtId="10" fontId="1" fillId="3" borderId="5" xfId="0" applyNumberFormat="1" applyFont="1" applyFill="1" applyBorder="1" applyAlignment="1" applyProtection="1">
      <alignment horizontal="center" vertical="center"/>
      <protection hidden="1"/>
    </xf>
    <xf numFmtId="10" fontId="1" fillId="4" borderId="9" xfId="0" applyNumberFormat="1" applyFont="1" applyFill="1" applyBorder="1" applyAlignment="1" applyProtection="1">
      <alignment horizontal="center" vertical="center"/>
      <protection hidden="1"/>
    </xf>
    <xf numFmtId="0" fontId="1" fillId="0" borderId="55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 wrapText="1"/>
      <protection hidden="1"/>
    </xf>
    <xf numFmtId="0" fontId="1" fillId="2" borderId="56" xfId="0" applyFont="1" applyFill="1" applyBorder="1" applyAlignment="1" applyProtection="1">
      <alignment horizontal="center" vertical="center" wrapText="1"/>
      <protection hidden="1"/>
    </xf>
    <xf numFmtId="0" fontId="1" fillId="2" borderId="57" xfId="0" applyFont="1" applyFill="1" applyBorder="1" applyAlignment="1" applyProtection="1">
      <alignment horizontal="center" vertical="center" wrapText="1"/>
      <protection hidden="1"/>
    </xf>
    <xf numFmtId="0" fontId="1" fillId="2" borderId="59" xfId="0" applyFont="1" applyFill="1" applyBorder="1" applyAlignment="1" applyProtection="1">
      <alignment horizontal="center" vertical="center" wrapText="1"/>
      <protection hidden="1"/>
    </xf>
    <xf numFmtId="0" fontId="1" fillId="0" borderId="58" xfId="0" applyFont="1" applyBorder="1" applyAlignment="1" applyProtection="1">
      <alignment horizontal="center" vertical="center" wrapText="1"/>
      <protection hidden="1"/>
    </xf>
    <xf numFmtId="0" fontId="1" fillId="0" borderId="57" xfId="0" applyFont="1" applyBorder="1" applyAlignment="1" applyProtection="1">
      <alignment horizontal="center" vertical="center" wrapText="1"/>
      <protection hidden="1"/>
    </xf>
    <xf numFmtId="0" fontId="1" fillId="3" borderId="56" xfId="0" applyFont="1" applyFill="1" applyBorder="1" applyAlignment="1" applyProtection="1">
      <alignment horizontal="center" vertical="center" wrapText="1"/>
      <protection hidden="1"/>
    </xf>
    <xf numFmtId="0" fontId="1" fillId="3" borderId="57" xfId="0" applyFont="1" applyFill="1" applyBorder="1" applyAlignment="1" applyProtection="1">
      <alignment horizontal="center" vertical="center" wrapText="1"/>
      <protection hidden="1"/>
    </xf>
    <xf numFmtId="0" fontId="1" fillId="3" borderId="59" xfId="0" applyFont="1" applyFill="1" applyBorder="1" applyAlignment="1" applyProtection="1">
      <alignment horizontal="center" vertical="center" wrapText="1"/>
      <protection hidden="1"/>
    </xf>
    <xf numFmtId="0" fontId="1" fillId="4" borderId="58" xfId="0" applyFont="1" applyFill="1" applyBorder="1" applyAlignment="1" applyProtection="1">
      <alignment horizontal="center" vertical="center" wrapText="1"/>
      <protection hidden="1"/>
    </xf>
    <xf numFmtId="0" fontId="1" fillId="4" borderId="57" xfId="0" applyFont="1" applyFill="1" applyBorder="1" applyAlignment="1" applyProtection="1">
      <alignment horizontal="center" vertical="center" wrapText="1"/>
      <protection hidden="1"/>
    </xf>
    <xf numFmtId="0" fontId="1" fillId="4" borderId="30" xfId="0" applyFont="1" applyFill="1" applyBorder="1" applyAlignment="1" applyProtection="1">
      <alignment horizontal="center" vertical="center" wrapText="1"/>
      <protection hidden="1"/>
    </xf>
    <xf numFmtId="0" fontId="1" fillId="5" borderId="0" xfId="0" applyFont="1" applyFill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Alignment="1" applyProtection="1">
      <alignment horizontal="center" vertical="center"/>
      <protection hidden="1"/>
    </xf>
    <xf numFmtId="0" fontId="1" fillId="2" borderId="35" xfId="0" applyFont="1" applyFill="1" applyBorder="1" applyAlignment="1" applyProtection="1">
      <alignment horizontal="center" vertical="center"/>
      <protection hidden="1"/>
    </xf>
    <xf numFmtId="0" fontId="1" fillId="2" borderId="28" xfId="0" applyFont="1" applyFill="1" applyBorder="1" applyAlignment="1" applyProtection="1">
      <alignment horizontal="center" vertical="center"/>
      <protection hidden="1"/>
    </xf>
    <xf numFmtId="0" fontId="1" fillId="2" borderId="36" xfId="0" applyFont="1" applyFill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1" fillId="3" borderId="35" xfId="0" applyFont="1" applyFill="1" applyBorder="1" applyAlignment="1" applyProtection="1">
      <alignment horizontal="center" vertical="center"/>
      <protection hidden="1"/>
    </xf>
    <xf numFmtId="0" fontId="1" fillId="3" borderId="28" xfId="0" applyFont="1" applyFill="1" applyBorder="1" applyAlignment="1" applyProtection="1">
      <alignment horizontal="center" vertical="center"/>
      <protection hidden="1"/>
    </xf>
    <xf numFmtId="0" fontId="1" fillId="3" borderId="36" xfId="0" applyFont="1" applyFill="1" applyBorder="1" applyAlignment="1" applyProtection="1">
      <alignment horizontal="center" vertical="center"/>
      <protection hidden="1"/>
    </xf>
    <xf numFmtId="0" fontId="1" fillId="4" borderId="27" xfId="0" applyFont="1" applyFill="1" applyBorder="1" applyAlignment="1" applyProtection="1">
      <alignment horizontal="center" vertical="center"/>
      <protection hidden="1"/>
    </xf>
    <xf numFmtId="0" fontId="1" fillId="4" borderId="28" xfId="0" applyFont="1" applyFill="1" applyBorder="1" applyAlignment="1" applyProtection="1">
      <alignment horizontal="center" vertical="center"/>
      <protection hidden="1"/>
    </xf>
    <xf numFmtId="1" fontId="1" fillId="4" borderId="37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165" fontId="1" fillId="0" borderId="7" xfId="0" applyNumberFormat="1" applyFont="1" applyBorder="1" applyAlignment="1" applyProtection="1">
      <alignment horizontal="center" vertical="center"/>
      <protection hidden="1"/>
    </xf>
    <xf numFmtId="0" fontId="1" fillId="2" borderId="22" xfId="0" applyFont="1" applyFill="1" applyBorder="1" applyAlignment="1" applyProtection="1">
      <alignment horizontal="center" vertical="center"/>
      <protection hidden="1"/>
    </xf>
    <xf numFmtId="1" fontId="1" fillId="2" borderId="21" xfId="0" applyNumberFormat="1" applyFont="1" applyFill="1" applyBorder="1" applyAlignment="1" applyProtection="1">
      <alignment horizontal="center" vertical="center"/>
      <protection hidden="1"/>
    </xf>
    <xf numFmtId="0" fontId="1" fillId="3" borderId="22" xfId="0" applyFont="1" applyFill="1" applyBorder="1" applyAlignment="1" applyProtection="1">
      <alignment horizontal="center" vertical="center"/>
      <protection hidden="1"/>
    </xf>
    <xf numFmtId="0" fontId="1" fillId="3" borderId="21" xfId="0" applyFont="1" applyFill="1" applyBorder="1" applyAlignment="1" applyProtection="1">
      <alignment horizontal="center" vertical="center"/>
      <protection hidden="1"/>
    </xf>
    <xf numFmtId="0" fontId="1" fillId="4" borderId="20" xfId="0" applyFont="1" applyFill="1" applyBorder="1" applyAlignment="1" applyProtection="1">
      <alignment horizontal="center" vertical="center"/>
      <protection hidden="1"/>
    </xf>
    <xf numFmtId="0" fontId="1" fillId="4" borderId="21" xfId="0" applyFont="1" applyFill="1" applyBorder="1" applyAlignment="1" applyProtection="1">
      <alignment horizontal="center" vertical="center"/>
      <protection hidden="1"/>
    </xf>
    <xf numFmtId="2" fontId="1" fillId="5" borderId="0" xfId="0" applyNumberFormat="1" applyFont="1" applyFill="1" applyAlignment="1" applyProtection="1">
      <alignment horizontal="center" vertical="center"/>
      <protection hidden="1"/>
    </xf>
    <xf numFmtId="2" fontId="1" fillId="0" borderId="0" xfId="0" applyNumberFormat="1" applyFont="1" applyAlignment="1" applyProtection="1">
      <protection hidden="1"/>
    </xf>
    <xf numFmtId="0" fontId="1" fillId="2" borderId="21" xfId="0" applyFont="1" applyFill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2" borderId="38" xfId="0" applyFont="1" applyFill="1" applyBorder="1" applyAlignment="1" applyProtection="1">
      <alignment horizontal="center" vertical="center"/>
      <protection hidden="1"/>
    </xf>
    <xf numFmtId="0" fontId="1" fillId="2" borderId="31" xfId="0" applyFont="1" applyFill="1" applyBorder="1" applyAlignment="1" applyProtection="1">
      <alignment horizontal="center" vertical="center"/>
      <protection hidden="1"/>
    </xf>
    <xf numFmtId="0" fontId="1" fillId="2" borderId="26" xfId="0" applyFont="1" applyFill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3" borderId="38" xfId="0" applyFont="1" applyFill="1" applyBorder="1" applyAlignment="1" applyProtection="1">
      <alignment horizontal="center" vertical="center"/>
      <protection hidden="1"/>
    </xf>
    <xf numFmtId="0" fontId="1" fillId="3" borderId="31" xfId="0" applyFont="1" applyFill="1" applyBorder="1" applyAlignment="1" applyProtection="1">
      <alignment horizontal="center" vertical="center"/>
      <protection hidden="1"/>
    </xf>
    <xf numFmtId="0" fontId="1" fillId="3" borderId="26" xfId="0" applyFont="1" applyFill="1" applyBorder="1" applyAlignment="1" applyProtection="1">
      <alignment horizontal="center" vertical="center"/>
      <protection hidden="1"/>
    </xf>
    <xf numFmtId="0" fontId="1" fillId="4" borderId="24" xfId="0" applyFont="1" applyFill="1" applyBorder="1" applyAlignment="1" applyProtection="1">
      <alignment horizontal="center" vertical="center"/>
      <protection hidden="1"/>
    </xf>
    <xf numFmtId="0" fontId="1" fillId="4" borderId="31" xfId="0" applyFont="1" applyFill="1" applyBorder="1" applyAlignment="1" applyProtection="1">
      <alignment horizontal="center" vertical="center"/>
      <protection hidden="1"/>
    </xf>
    <xf numFmtId="1" fontId="1" fillId="4" borderId="39" xfId="0" applyNumberFormat="1" applyFont="1" applyFill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hidden="1"/>
    </xf>
    <xf numFmtId="165" fontId="1" fillId="0" borderId="0" xfId="0" applyNumberFormat="1" applyFont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locked="0"/>
    </xf>
    <xf numFmtId="49" fontId="1" fillId="4" borderId="5" xfId="0" applyNumberFormat="1" applyFon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hidden="1"/>
    </xf>
    <xf numFmtId="0" fontId="1" fillId="3" borderId="4" xfId="0" applyFont="1" applyFill="1" applyBorder="1" applyAlignment="1" applyProtection="1">
      <alignment horizontal="center" vertical="center" wrapText="1"/>
      <protection hidden="1"/>
    </xf>
    <xf numFmtId="0" fontId="1" fillId="4" borderId="5" xfId="0" applyFont="1" applyFill="1" applyBorder="1" applyAlignment="1" applyProtection="1">
      <alignment horizontal="center" vertical="center" wrapText="1"/>
      <protection hidden="1"/>
    </xf>
    <xf numFmtId="1" fontId="1" fillId="0" borderId="28" xfId="0" applyNumberFormat="1" applyFont="1" applyBorder="1" applyAlignment="1" applyProtection="1">
      <alignment horizontal="center" vertical="center"/>
      <protection hidden="1"/>
    </xf>
    <xf numFmtId="10" fontId="1" fillId="2" borderId="28" xfId="0" applyNumberFormat="1" applyFont="1" applyFill="1" applyBorder="1" applyAlignment="1" applyProtection="1">
      <alignment horizontal="center" vertical="center"/>
      <protection hidden="1"/>
    </xf>
    <xf numFmtId="10" fontId="1" fillId="5" borderId="28" xfId="0" applyNumberFormat="1" applyFont="1" applyFill="1" applyBorder="1" applyAlignment="1" applyProtection="1">
      <alignment horizontal="center" vertical="center"/>
      <protection hidden="1"/>
    </xf>
    <xf numFmtId="10" fontId="1" fillId="3" borderId="28" xfId="0" applyNumberFormat="1" applyFont="1" applyFill="1" applyBorder="1" applyAlignment="1" applyProtection="1">
      <alignment horizontal="center" vertical="center"/>
      <protection hidden="1"/>
    </xf>
    <xf numFmtId="10" fontId="1" fillId="4" borderId="36" xfId="0" applyNumberFormat="1" applyFont="1" applyFill="1" applyBorder="1" applyAlignment="1" applyProtection="1">
      <alignment horizontal="center" vertical="center"/>
      <protection hidden="1"/>
    </xf>
    <xf numFmtId="2" fontId="1" fillId="0" borderId="27" xfId="0" applyNumberFormat="1" applyFont="1" applyBorder="1" applyAlignment="1" applyProtection="1">
      <alignment horizontal="center" vertical="center"/>
      <protection hidden="1"/>
    </xf>
    <xf numFmtId="2" fontId="1" fillId="0" borderId="20" xfId="0" applyNumberFormat="1" applyFont="1" applyBorder="1" applyAlignment="1" applyProtection="1">
      <alignment horizontal="center" vertical="center"/>
      <protection hidden="1"/>
    </xf>
    <xf numFmtId="10" fontId="1" fillId="4" borderId="46" xfId="0" applyNumberFormat="1" applyFont="1" applyFill="1" applyBorder="1" applyAlignment="1" applyProtection="1">
      <alignment horizontal="center" vertical="center"/>
      <protection hidden="1"/>
    </xf>
    <xf numFmtId="2" fontId="1" fillId="0" borderId="44" xfId="0" applyNumberFormat="1" applyFont="1" applyBorder="1" applyAlignment="1" applyProtection="1">
      <alignment horizontal="center" vertical="center"/>
      <protection hidden="1"/>
    </xf>
    <xf numFmtId="0" fontId="1" fillId="5" borderId="27" xfId="0" applyFont="1" applyFill="1" applyBorder="1" applyAlignment="1" applyProtection="1">
      <alignment horizontal="center" vertical="center"/>
      <protection hidden="1"/>
    </xf>
    <xf numFmtId="0" fontId="1" fillId="5" borderId="28" xfId="0" applyFont="1" applyFill="1" applyBorder="1" applyAlignment="1" applyProtection="1">
      <alignment horizontal="center" vertical="center"/>
      <protection hidden="1"/>
    </xf>
    <xf numFmtId="0" fontId="1" fillId="5" borderId="36" xfId="0" applyFont="1" applyFill="1" applyBorder="1" applyAlignment="1" applyProtection="1">
      <alignment horizontal="center" vertical="center"/>
      <protection hidden="1"/>
    </xf>
    <xf numFmtId="0" fontId="1" fillId="5" borderId="37" xfId="0" applyFont="1" applyFill="1" applyBorder="1" applyAlignment="1" applyProtection="1">
      <alignment horizontal="center" vertical="center"/>
      <protection hidden="1"/>
    </xf>
    <xf numFmtId="10" fontId="1" fillId="4" borderId="2" xfId="0" applyNumberFormat="1" applyFont="1" applyFill="1" applyBorder="1" applyAlignment="1" applyProtection="1">
      <alignment horizontal="center" vertical="center"/>
      <protection hidden="1"/>
    </xf>
    <xf numFmtId="0" fontId="1" fillId="5" borderId="26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Alignment="1" applyProtection="1">
      <protection locked="0" hidden="1"/>
    </xf>
    <xf numFmtId="0" fontId="4" fillId="7" borderId="2" xfId="0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protection locked="0" hidden="1"/>
    </xf>
    <xf numFmtId="0" fontId="0" fillId="0" borderId="0" xfId="0" applyFont="1" applyAlignment="1" applyProtection="1">
      <alignment horizontal="right"/>
      <protection hidden="1"/>
    </xf>
    <xf numFmtId="14" fontId="0" fillId="0" borderId="0" xfId="0" applyNumberFormat="1" applyAlignment="1" applyProtection="1">
      <protection hidden="1"/>
    </xf>
    <xf numFmtId="164" fontId="0" fillId="0" borderId="0" xfId="0" applyNumberFormat="1" applyAlignment="1" applyProtection="1">
      <protection hidden="1"/>
    </xf>
    <xf numFmtId="0" fontId="5" fillId="0" borderId="2" xfId="0" applyFont="1" applyBorder="1" applyAlignment="1" applyProtection="1">
      <alignment horizontal="center" vertical="center"/>
      <protection locked="0" hidden="1"/>
    </xf>
    <xf numFmtId="2" fontId="1" fillId="5" borderId="6" xfId="0" applyNumberFormat="1" applyFont="1" applyFill="1" applyBorder="1" applyAlignment="1" applyProtection="1">
      <alignment horizontal="center" vertical="center"/>
      <protection hidden="1"/>
    </xf>
    <xf numFmtId="2" fontId="1" fillId="0" borderId="6" xfId="0" applyNumberFormat="1" applyFont="1" applyBorder="1" applyAlignment="1" applyProtection="1">
      <alignment horizontal="center" vertical="center"/>
      <protection hidden="1"/>
    </xf>
    <xf numFmtId="2" fontId="0" fillId="6" borderId="0" xfId="0" applyNumberFormat="1" applyFill="1" applyAlignment="1" applyProtection="1">
      <alignment horizontal="center" vertical="center"/>
      <protection hidden="1"/>
    </xf>
    <xf numFmtId="0" fontId="0" fillId="6" borderId="2" xfId="0" applyFill="1" applyBorder="1" applyAlignment="1" applyProtection="1">
      <protection hidden="1"/>
    </xf>
    <xf numFmtId="0" fontId="1" fillId="4" borderId="5" xfId="0" applyFont="1" applyFill="1" applyBorder="1" applyAlignment="1" applyProtection="1">
      <alignment horizontal="center" vertical="center" wrapText="1"/>
      <protection hidden="1"/>
    </xf>
    <xf numFmtId="0" fontId="8" fillId="8" borderId="1" xfId="0" applyFont="1" applyFill="1" applyBorder="1" applyAlignment="1" applyProtection="1">
      <alignment horizontal="center" vertical="center"/>
      <protection hidden="1"/>
    </xf>
    <xf numFmtId="0" fontId="8" fillId="8" borderId="43" xfId="0" applyFont="1" applyFill="1" applyBorder="1" applyAlignment="1" applyProtection="1">
      <alignment horizontal="center" vertical="center"/>
      <protection hidden="1"/>
    </xf>
    <xf numFmtId="2" fontId="1" fillId="5" borderId="2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1" fillId="3" borderId="4" xfId="0" applyFont="1" applyFill="1" applyBorder="1" applyAlignment="1" applyProtection="1">
      <alignment horizontal="center" vertical="center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0" xfId="0" applyBorder="1" applyAlignment="1" applyProtection="1">
      <alignment horizontal="center"/>
      <protection hidden="1"/>
    </xf>
    <xf numFmtId="14" fontId="0" fillId="0" borderId="0" xfId="0" applyNumberFormat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3" borderId="12" xfId="0" applyFont="1" applyFill="1" applyBorder="1" applyAlignment="1" applyProtection="1">
      <alignment horizontal="center" vertical="center" wrapText="1"/>
      <protection hidden="1"/>
    </xf>
    <xf numFmtId="0" fontId="1" fillId="4" borderId="13" xfId="0" applyFont="1" applyFill="1" applyBorder="1" applyAlignment="1" applyProtection="1">
      <alignment horizontal="center" vertical="center" wrapText="1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8" fillId="8" borderId="53" xfId="0" applyFont="1" applyFill="1" applyBorder="1" applyAlignment="1" applyProtection="1">
      <alignment horizontal="center"/>
      <protection hidden="1"/>
    </xf>
    <xf numFmtId="0" fontId="8" fillId="8" borderId="41" xfId="0" applyFont="1" applyFill="1" applyBorder="1" applyAlignment="1" applyProtection="1">
      <alignment horizontal="center"/>
      <protection hidden="1"/>
    </xf>
    <xf numFmtId="0" fontId="1" fillId="0" borderId="28" xfId="0" applyFont="1" applyBorder="1" applyAlignment="1" applyProtection="1">
      <alignment horizontal="center" vertical="center" wrapText="1"/>
      <protection locked="0"/>
    </xf>
    <xf numFmtId="2" fontId="1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1" fillId="5" borderId="29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3" xfId="0" applyFont="1" applyBorder="1" applyAlignment="1" applyProtection="1">
      <alignment horizontal="center" vertical="center" wrapText="1"/>
      <protection hidden="1"/>
    </xf>
    <xf numFmtId="0" fontId="0" fillId="0" borderId="41" xfId="0" applyFont="1" applyBorder="1" applyAlignment="1" applyProtection="1">
      <alignment horizontal="center" vertical="center" wrapText="1"/>
      <protection hidden="1"/>
    </xf>
    <xf numFmtId="0" fontId="0" fillId="0" borderId="9" xfId="0" applyFont="1" applyBorder="1" applyAlignment="1" applyProtection="1">
      <alignment horizontal="center" vertical="center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1" fillId="2" borderId="15" xfId="0" applyFont="1" applyFill="1" applyBorder="1" applyAlignment="1" applyProtection="1">
      <alignment horizontal="center" vertical="center" wrapText="1"/>
      <protection hidden="1"/>
    </xf>
    <xf numFmtId="0" fontId="1" fillId="2" borderId="6" xfId="0" applyFont="1" applyFill="1" applyBorder="1" applyAlignment="1" applyProtection="1">
      <alignment horizontal="center" vertical="center" wrapText="1"/>
      <protection hidden="1"/>
    </xf>
    <xf numFmtId="0" fontId="1" fillId="0" borderId="15" xfId="0" applyFont="1" applyBorder="1" applyAlignment="1" applyProtection="1">
      <alignment horizontal="center" vertical="center" wrapText="1"/>
      <protection hidden="1"/>
    </xf>
    <xf numFmtId="0" fontId="1" fillId="0" borderId="16" xfId="0" applyFont="1" applyBorder="1" applyAlignment="1" applyProtection="1">
      <alignment horizontal="center" vertical="center" wrapText="1"/>
      <protection hidden="1"/>
    </xf>
    <xf numFmtId="0" fontId="1" fillId="0" borderId="40" xfId="0" applyFont="1" applyBorder="1" applyAlignment="1" applyProtection="1">
      <alignment horizontal="center" vertical="center" wrapText="1"/>
      <protection hidden="1"/>
    </xf>
    <xf numFmtId="0" fontId="1" fillId="3" borderId="15" xfId="0" applyFont="1" applyFill="1" applyBorder="1" applyAlignment="1" applyProtection="1">
      <alignment horizontal="center" vertical="center" wrapText="1"/>
      <protection hidden="1"/>
    </xf>
    <xf numFmtId="0" fontId="1" fillId="3" borderId="16" xfId="0" applyFont="1" applyFill="1" applyBorder="1" applyAlignment="1" applyProtection="1">
      <alignment horizontal="center" vertical="center" wrapText="1"/>
      <protection hidden="1"/>
    </xf>
    <xf numFmtId="0" fontId="1" fillId="3" borderId="19" xfId="0" applyFont="1" applyFill="1" applyBorder="1" applyAlignment="1" applyProtection="1">
      <alignment horizontal="center" vertical="center" wrapText="1"/>
      <protection hidden="1"/>
    </xf>
    <xf numFmtId="0" fontId="1" fillId="4" borderId="51" xfId="0" applyFont="1" applyFill="1" applyBorder="1" applyAlignment="1" applyProtection="1">
      <alignment horizontal="center" vertical="center" wrapText="1"/>
      <protection hidden="1"/>
    </xf>
    <xf numFmtId="0" fontId="1" fillId="4" borderId="19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5" borderId="0" xfId="0" applyFont="1" applyFill="1" applyBorder="1" applyAlignment="1" applyProtection="1">
      <alignment horizontal="center" vertical="center"/>
      <protection hidden="1"/>
    </xf>
    <xf numFmtId="0" fontId="1" fillId="0" borderId="60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 wrapText="1"/>
      <protection hidden="1"/>
    </xf>
    <xf numFmtId="0" fontId="1" fillId="0" borderId="18" xfId="0" applyFont="1" applyBorder="1" applyAlignment="1" applyProtection="1">
      <alignment horizontal="center" vertical="center" wrapText="1"/>
      <protection hidden="1"/>
    </xf>
    <xf numFmtId="0" fontId="1" fillId="0" borderId="51" xfId="0" applyFont="1" applyBorder="1" applyAlignment="1" applyProtection="1">
      <alignment horizontal="center" vertical="center" wrapText="1"/>
      <protection hidden="1"/>
    </xf>
    <xf numFmtId="0" fontId="1" fillId="3" borderId="50" xfId="0" applyFont="1" applyFill="1" applyBorder="1" applyAlignment="1" applyProtection="1">
      <alignment horizontal="center" vertical="center" wrapText="1"/>
      <protection hidden="1"/>
    </xf>
    <xf numFmtId="0" fontId="1" fillId="3" borderId="18" xfId="0" applyFont="1" applyFill="1" applyBorder="1" applyAlignment="1" applyProtection="1">
      <alignment horizontal="center" vertical="center" wrapText="1"/>
      <protection hidden="1"/>
    </xf>
    <xf numFmtId="0" fontId="1" fillId="3" borderId="51" xfId="0" applyFont="1" applyFill="1" applyBorder="1" applyAlignment="1" applyProtection="1">
      <alignment horizontal="center" vertical="center" wrapText="1"/>
      <protection hidden="1"/>
    </xf>
    <xf numFmtId="0" fontId="1" fillId="4" borderId="50" xfId="0" applyFont="1" applyFill="1" applyBorder="1" applyAlignment="1" applyProtection="1">
      <alignment horizontal="center" vertical="center" wrapText="1"/>
      <protection hidden="1"/>
    </xf>
    <xf numFmtId="0" fontId="1" fillId="4" borderId="18" xfId="0" applyFont="1" applyFill="1" applyBorder="1" applyAlignment="1" applyProtection="1">
      <alignment horizontal="center" vertical="center" wrapText="1"/>
      <protection hidden="1"/>
    </xf>
    <xf numFmtId="0" fontId="1" fillId="2" borderId="50" xfId="0" applyFont="1" applyFill="1" applyBorder="1" applyAlignment="1" applyProtection="1">
      <alignment horizontal="center" vertical="center" wrapText="1"/>
      <protection hidden="1"/>
    </xf>
    <xf numFmtId="0" fontId="1" fillId="2" borderId="18" xfId="0" applyFont="1" applyFill="1" applyBorder="1" applyAlignment="1" applyProtection="1">
      <alignment horizontal="center" vertical="center" wrapText="1"/>
      <protection hidden="1"/>
    </xf>
    <xf numFmtId="0" fontId="1" fillId="2" borderId="51" xfId="0" applyFont="1" applyFill="1" applyBorder="1" applyAlignment="1" applyProtection="1">
      <alignment horizontal="center" vertical="center" wrapText="1"/>
      <protection hidden="1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61" xfId="0" applyFont="1" applyBorder="1" applyAlignment="1" applyProtection="1">
      <alignment horizontal="center" vertical="center"/>
      <protection hidden="1"/>
    </xf>
    <xf numFmtId="0" fontId="1" fillId="0" borderId="48" xfId="0" applyFont="1" applyBorder="1" applyAlignment="1" applyProtection="1">
      <alignment horizontal="center" vertical="center"/>
      <protection hidden="1"/>
    </xf>
    <xf numFmtId="0" fontId="1" fillId="0" borderId="62" xfId="0" applyFont="1" applyBorder="1" applyAlignment="1" applyProtection="1">
      <alignment horizontal="center" vertical="center"/>
      <protection hidden="1"/>
    </xf>
    <xf numFmtId="0" fontId="1" fillId="0" borderId="52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</cellXfs>
  <cellStyles count="2">
    <cellStyle name="Normal 2" xfId="1" xr:uid="{00000000-0005-0000-0000-000006000000}"/>
    <cellStyle name="Standard" xfId="0" builtinId="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99999"/>
      </font>
      <fill>
        <patternFill>
          <bgColor rgb="FFD9D9D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99999"/>
      </font>
      <fill>
        <patternFill>
          <bgColor rgb="FFD9D9D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7DEE8"/>
      <rgbColor rgb="FFFF99CC"/>
      <rgbColor rgb="FFCC99FF"/>
      <rgbColor rgb="FFFCD5B5"/>
      <rgbColor rgb="FF4472C4"/>
      <rgbColor rgb="FF33CCCC"/>
      <rgbColor rgb="FF99CC00"/>
      <rgbColor rgb="FFFFC0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5"/>
  <sheetViews>
    <sheetView zoomScaleNormal="100" workbookViewId="0">
      <selection activeCell="B16" sqref="B16"/>
    </sheetView>
  </sheetViews>
  <sheetFormatPr baseColWidth="10" defaultColWidth="8.81640625" defaultRowHeight="14.5" x14ac:dyDescent="0.35"/>
  <cols>
    <col min="1" max="1" width="4.26953125" style="169" customWidth="1"/>
    <col min="2" max="2" width="18.81640625" style="169" customWidth="1"/>
    <col min="3" max="3" width="11.7265625" style="170" customWidth="1"/>
    <col min="4" max="5" width="8.81640625" style="170"/>
    <col min="6" max="6" width="11.7265625" style="170" customWidth="1"/>
    <col min="7" max="8" width="8.81640625" style="170"/>
    <col min="9" max="9" width="11.7265625" style="170" customWidth="1"/>
    <col min="10" max="11" width="8.81640625" style="170"/>
    <col min="12" max="12" width="11.7265625" style="170" customWidth="1"/>
    <col min="13" max="14" width="8.81640625" style="170"/>
    <col min="15" max="15" width="11.7265625" style="169" customWidth="1"/>
    <col min="16" max="16" width="5.81640625" style="170" customWidth="1"/>
    <col min="17" max="16384" width="8.81640625" style="170"/>
  </cols>
  <sheetData>
    <row r="1" spans="2:16" ht="15" thickBot="1" x14ac:dyDescent="0.4"/>
    <row r="2" spans="2:16" ht="24" customHeight="1" thickBot="1" x14ac:dyDescent="0.6">
      <c r="B2" s="22" t="s">
        <v>0</v>
      </c>
      <c r="C2" s="186" t="s">
        <v>46</v>
      </c>
      <c r="D2" s="186"/>
      <c r="E2" s="171"/>
      <c r="F2" s="171"/>
      <c r="G2" s="171"/>
      <c r="H2" s="171"/>
      <c r="I2" s="183" t="s">
        <v>1</v>
      </c>
      <c r="J2" s="183"/>
      <c r="K2" s="184"/>
      <c r="L2" s="172">
        <v>28</v>
      </c>
      <c r="M2" s="173"/>
      <c r="N2" s="174" t="s">
        <v>79</v>
      </c>
      <c r="O2" s="175">
        <f ca="1">TODAY()</f>
        <v>46152</v>
      </c>
    </row>
    <row r="3" spans="2:16" ht="15.75" customHeight="1" thickBot="1" x14ac:dyDescent="0.4">
      <c r="O3" s="169" t="s">
        <v>43</v>
      </c>
      <c r="P3" s="176">
        <v>0.7</v>
      </c>
    </row>
    <row r="4" spans="2:16" ht="34.5" customHeight="1" x14ac:dyDescent="0.35">
      <c r="D4" s="187" t="s">
        <v>38</v>
      </c>
      <c r="E4" s="187"/>
      <c r="F4" s="187"/>
      <c r="G4" s="188" t="s">
        <v>2</v>
      </c>
      <c r="H4" s="188"/>
      <c r="I4" s="188"/>
      <c r="J4" s="189" t="s">
        <v>3</v>
      </c>
      <c r="K4" s="189"/>
      <c r="L4" s="189"/>
      <c r="M4" s="182" t="s">
        <v>40</v>
      </c>
      <c r="N4" s="182"/>
      <c r="O4" s="182"/>
    </row>
    <row r="5" spans="2:16" ht="16.5" customHeight="1" x14ac:dyDescent="0.35">
      <c r="B5" s="177"/>
      <c r="C5" s="178" t="s">
        <v>4</v>
      </c>
      <c r="D5" s="70">
        <f ca="1">'DBSV 3D Waldrunde'!J38</f>
        <v>595</v>
      </c>
      <c r="E5" s="70">
        <f ca="1">'DBSV 3D Waldrunde'!K38</f>
        <v>595</v>
      </c>
      <c r="F5" s="71">
        <f ca="1">'DBSV 3D Waldrunde'!L38</f>
        <v>1</v>
      </c>
      <c r="G5" s="69">
        <f ca="1">'DBSV 3D Waldrunde'!M38</f>
        <v>700</v>
      </c>
      <c r="H5" s="69">
        <f ca="1">'DBSV 3D Waldrunde'!N38</f>
        <v>700</v>
      </c>
      <c r="I5" s="72">
        <f ca="1">'DBSV 3D Waldrunde'!O38</f>
        <v>1</v>
      </c>
      <c r="J5" s="73">
        <f ca="1">'DBSV 3D Waldrunde'!P38</f>
        <v>910</v>
      </c>
      <c r="K5" s="73">
        <f ca="1">'DBSV 3D Waldrunde'!Q38</f>
        <v>910</v>
      </c>
      <c r="L5" s="74">
        <f ca="1">'DBSV 3D Waldrunde'!R38</f>
        <v>1</v>
      </c>
      <c r="M5" s="75">
        <f ca="1">'DBSV 3D Waldrunde'!S38</f>
        <v>1050</v>
      </c>
      <c r="N5" s="75">
        <f ca="1">'DBSV 3D Waldrunde'!T38</f>
        <v>1050</v>
      </c>
      <c r="O5" s="76">
        <f ca="1">'DBSV 3D Waldrunde'!U38</f>
        <v>1</v>
      </c>
    </row>
    <row r="6" spans="2:16" ht="15.75" customHeight="1" x14ac:dyDescent="0.35">
      <c r="C6" s="85" t="s">
        <v>5</v>
      </c>
      <c r="D6" s="179">
        <f>'DBSV 3D Waldrunde'!J39</f>
        <v>210</v>
      </c>
      <c r="E6" s="185" t="s">
        <v>6</v>
      </c>
      <c r="F6" s="185" t="s">
        <v>7</v>
      </c>
      <c r="G6" s="178">
        <f>'DBSV 3D Waldrunde'!M39</f>
        <v>315</v>
      </c>
      <c r="H6" s="185" t="s">
        <v>6</v>
      </c>
      <c r="I6" s="185" t="s">
        <v>7</v>
      </c>
      <c r="J6" s="178">
        <f>'DBSV 3D Waldrunde'!P39</f>
        <v>315</v>
      </c>
      <c r="K6" s="185" t="s">
        <v>6</v>
      </c>
      <c r="L6" s="185" t="s">
        <v>7</v>
      </c>
      <c r="M6" s="178">
        <f>'DBSV 3D Waldrunde'!S39</f>
        <v>350</v>
      </c>
      <c r="N6" s="185" t="s">
        <v>6</v>
      </c>
      <c r="O6" s="185" t="s">
        <v>7</v>
      </c>
    </row>
    <row r="7" spans="2:16" ht="29.25" customHeight="1" x14ac:dyDescent="0.35">
      <c r="C7" s="85" t="s">
        <v>8</v>
      </c>
      <c r="D7" s="62">
        <f>'DBSV 3D Waldrunde'!J40</f>
        <v>595</v>
      </c>
      <c r="E7" s="185"/>
      <c r="F7" s="185"/>
      <c r="G7" s="86">
        <f>'DBSV 3D Waldrunde'!M40</f>
        <v>700</v>
      </c>
      <c r="H7" s="185"/>
      <c r="I7" s="185"/>
      <c r="J7" s="86">
        <f>'DBSV 3D Waldrunde'!P40</f>
        <v>910</v>
      </c>
      <c r="K7" s="185"/>
      <c r="L7" s="185"/>
      <c r="M7" s="86">
        <f>'DBSV 3D Waldrunde'!S40</f>
        <v>1050</v>
      </c>
      <c r="N7" s="185"/>
      <c r="O7" s="185"/>
    </row>
    <row r="8" spans="2:16" ht="39" customHeight="1" x14ac:dyDescent="0.35">
      <c r="C8" s="88" t="s">
        <v>9</v>
      </c>
      <c r="D8" s="89">
        <f ca="1">'DBSV 3D Waldrunde'!J41</f>
        <v>1</v>
      </c>
      <c r="E8" s="90">
        <f ca="1">'DBSV 3D Waldrunde'!K41</f>
        <v>1</v>
      </c>
      <c r="F8" s="91">
        <f>$P$3*D7</f>
        <v>416.5</v>
      </c>
      <c r="G8" s="92">
        <f ca="1">'DBSV 3D Waldrunde'!M41</f>
        <v>1</v>
      </c>
      <c r="H8" s="93">
        <f ca="1">'DBSV 3D Waldrunde'!N41</f>
        <v>1</v>
      </c>
      <c r="I8" s="180">
        <f>G7*P3</f>
        <v>489.99999999999994</v>
      </c>
      <c r="J8" s="94">
        <f ca="1">'DBSV 3D Waldrunde'!P41</f>
        <v>1</v>
      </c>
      <c r="K8" s="95">
        <f ca="1">'DBSV 3D Waldrunde'!Q41</f>
        <v>1</v>
      </c>
      <c r="L8" s="91">
        <f>J7*P3</f>
        <v>637</v>
      </c>
      <c r="M8" s="76">
        <f ca="1">'DBSV 3D Waldrunde'!S41</f>
        <v>1</v>
      </c>
      <c r="N8" s="76">
        <f ca="1">'DBSV 3D Waldrunde'!T41</f>
        <v>1</v>
      </c>
      <c r="O8" s="91">
        <f>M7*P3</f>
        <v>735</v>
      </c>
    </row>
    <row r="9" spans="2:16" ht="6" customHeight="1" x14ac:dyDescent="0.35"/>
    <row r="10" spans="2:16" ht="16.5" customHeight="1" x14ac:dyDescent="0.35">
      <c r="B10" s="177" t="s">
        <v>10</v>
      </c>
      <c r="C10" s="178" t="s">
        <v>4</v>
      </c>
      <c r="D10" s="70">
        <f ca="1">'DBSV 3D Jagdrunde'!J38</f>
        <v>595</v>
      </c>
      <c r="E10" s="70">
        <f ca="1">'DBSV 3D Jagdrunde'!K38</f>
        <v>595</v>
      </c>
      <c r="F10" s="71">
        <f ca="1">'DBSV 3D Jagdrunde'!L38</f>
        <v>1</v>
      </c>
      <c r="G10" s="69">
        <f ca="1">'DBSV 3D Jagdrunde'!M38</f>
        <v>700</v>
      </c>
      <c r="H10" s="69">
        <f ca="1">'DBSV 3D Jagdrunde'!N38</f>
        <v>700</v>
      </c>
      <c r="I10" s="72">
        <f ca="1">'DBSV 3D Jagdrunde'!O38</f>
        <v>1</v>
      </c>
      <c r="J10" s="73">
        <f ca="1">'DBSV 3D Jagdrunde'!P38</f>
        <v>910</v>
      </c>
      <c r="K10" s="73">
        <f ca="1">'DBSV 3D Jagdrunde'!Q38</f>
        <v>910</v>
      </c>
      <c r="L10" s="74">
        <f ca="1">'DBSV 3D Jagdrunde'!R38</f>
        <v>1</v>
      </c>
      <c r="M10" s="75">
        <f ca="1">'DBSV 3D Jagdrunde'!S38</f>
        <v>1050</v>
      </c>
      <c r="N10" s="75">
        <f ca="1">'DBSV 3D Jagdrunde'!T38</f>
        <v>1050</v>
      </c>
      <c r="O10" s="76">
        <f ca="1">'DBSV 3D Jagdrunde'!U38</f>
        <v>1</v>
      </c>
    </row>
    <row r="11" spans="2:16" ht="15.75" customHeight="1" x14ac:dyDescent="0.35">
      <c r="C11" s="85" t="s">
        <v>5</v>
      </c>
      <c r="D11" s="179">
        <f>'DBSV 3D Jagdrunde'!J39</f>
        <v>210</v>
      </c>
      <c r="E11" s="185" t="s">
        <v>6</v>
      </c>
      <c r="F11" s="185" t="s">
        <v>7</v>
      </c>
      <c r="G11" s="178">
        <f>'DBSV 3D Jagdrunde'!M39</f>
        <v>315</v>
      </c>
      <c r="H11" s="185" t="s">
        <v>6</v>
      </c>
      <c r="I11" s="185" t="s">
        <v>7</v>
      </c>
      <c r="J11" s="178">
        <f>'DBSV 3D Jagdrunde'!P39</f>
        <v>315</v>
      </c>
      <c r="K11" s="185" t="s">
        <v>6</v>
      </c>
      <c r="L11" s="185" t="s">
        <v>7</v>
      </c>
      <c r="M11" s="178">
        <f>'DBSV 3D Jagdrunde'!S39</f>
        <v>350</v>
      </c>
      <c r="N11" s="185" t="s">
        <v>6</v>
      </c>
      <c r="O11" s="185" t="s">
        <v>7</v>
      </c>
    </row>
    <row r="12" spans="2:16" ht="31.5" customHeight="1" x14ac:dyDescent="0.35">
      <c r="C12" s="85" t="s">
        <v>8</v>
      </c>
      <c r="D12" s="62">
        <f>'DBSV 3D Jagdrunde'!J40</f>
        <v>595</v>
      </c>
      <c r="E12" s="185"/>
      <c r="F12" s="185"/>
      <c r="G12" s="86">
        <f>'DBSV 3D Jagdrunde'!M40</f>
        <v>700</v>
      </c>
      <c r="H12" s="185"/>
      <c r="I12" s="185"/>
      <c r="J12" s="86">
        <f>'DBSV 3D Jagdrunde'!P40</f>
        <v>910</v>
      </c>
      <c r="K12" s="185"/>
      <c r="L12" s="185"/>
      <c r="M12" s="86">
        <f>'DBSV 3D Jagdrunde'!S40</f>
        <v>1050</v>
      </c>
      <c r="N12" s="185"/>
      <c r="O12" s="185"/>
    </row>
    <row r="13" spans="2:16" ht="39" customHeight="1" x14ac:dyDescent="0.35">
      <c r="C13" s="88" t="s">
        <v>9</v>
      </c>
      <c r="D13" s="89">
        <f ca="1">'DBSV 3D Jagdrunde'!J41</f>
        <v>1</v>
      </c>
      <c r="E13" s="90">
        <f ca="1">E10/D12</f>
        <v>1</v>
      </c>
      <c r="F13" s="91">
        <f>D12*P3</f>
        <v>416.5</v>
      </c>
      <c r="G13" s="92">
        <f ca="1">'DBSV 3D Jagdrunde'!M41</f>
        <v>1</v>
      </c>
      <c r="H13" s="93">
        <f ca="1">H10/G12</f>
        <v>1</v>
      </c>
      <c r="I13" s="91">
        <f>G12*P3</f>
        <v>489.99999999999994</v>
      </c>
      <c r="J13" s="94">
        <f ca="1">'DBSV 3D Jagdrunde'!P41</f>
        <v>1</v>
      </c>
      <c r="K13" s="95">
        <f ca="1">K10/J12</f>
        <v>1</v>
      </c>
      <c r="L13" s="91">
        <f>J12*P3</f>
        <v>637</v>
      </c>
      <c r="M13" s="96">
        <f ca="1">'DBSV 3D Jagdrunde'!S41</f>
        <v>1</v>
      </c>
      <c r="N13" s="76">
        <f ca="1">N10/M12</f>
        <v>1</v>
      </c>
      <c r="O13" s="91">
        <f>M12*P3</f>
        <v>735</v>
      </c>
    </row>
    <row r="14" spans="2:16" ht="15.75" customHeight="1" x14ac:dyDescent="0.35"/>
    <row r="15" spans="2:16" ht="30" customHeight="1" x14ac:dyDescent="0.35">
      <c r="K15" s="181"/>
      <c r="L15" s="190" t="s">
        <v>11</v>
      </c>
      <c r="M15" s="190"/>
      <c r="N15" s="190"/>
      <c r="O15" s="190"/>
    </row>
  </sheetData>
  <sheetProtection algorithmName="SHA-512" hashValue="7iLTU8cpZ9Lpr2A+XaFFHBvmDb8yVvJArIegbMwOxUlNsBvJaJaieXciAJSxX1R54tABybZuQoqJceXIaWQ7Sg==" saltValue="44kn+XjrpMDuMV0PBfUkPA==" spinCount="100000" sheet="1" objects="1" scenarios="1"/>
  <mergeCells count="23">
    <mergeCell ref="L15:O15"/>
    <mergeCell ref="L6:L7"/>
    <mergeCell ref="N6:N7"/>
    <mergeCell ref="O6:O7"/>
    <mergeCell ref="E11:E12"/>
    <mergeCell ref="F11:F12"/>
    <mergeCell ref="H11:H12"/>
    <mergeCell ref="I11:I12"/>
    <mergeCell ref="K11:K12"/>
    <mergeCell ref="L11:L12"/>
    <mergeCell ref="N11:N12"/>
    <mergeCell ref="O11:O12"/>
    <mergeCell ref="E6:E7"/>
    <mergeCell ref="F6:F7"/>
    <mergeCell ref="H6:H7"/>
    <mergeCell ref="I6:I7"/>
    <mergeCell ref="M4:O4"/>
    <mergeCell ref="I2:K2"/>
    <mergeCell ref="K6:K7"/>
    <mergeCell ref="C2:D2"/>
    <mergeCell ref="D4:F4"/>
    <mergeCell ref="G4:I4"/>
    <mergeCell ref="J4:L4"/>
  </mergeCells>
  <conditionalFormatting sqref="D8:E8">
    <cfRule type="dataBar" priority="6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{4EFAD093-6167-4528-BF3F-E8E06DB71094}</x14:id>
        </ext>
      </extLst>
    </cfRule>
    <cfRule type="cellIs" dxfId="15" priority="68" operator="between">
      <formula>1.001</formula>
      <formula>100</formula>
    </cfRule>
  </conditionalFormatting>
  <conditionalFormatting sqref="D13:E13">
    <cfRule type="dataBar" priority="4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{CAB5675D-2020-4A6B-B8F0-76DEA2A3A517}</x14:id>
        </ext>
      </extLst>
    </cfRule>
    <cfRule type="cellIs" dxfId="14" priority="44" operator="between">
      <formula>1.001</formula>
      <formula>100</formula>
    </cfRule>
  </conditionalFormatting>
  <conditionalFormatting sqref="E13 H13 K13 N13">
    <cfRule type="dataBar" priority="7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{D6495FFF-D4B6-4558-BEE0-C4B9408FD535}</x14:id>
        </ext>
      </extLst>
    </cfRule>
  </conditionalFormatting>
  <conditionalFormatting sqref="E13">
    <cfRule type="dataBar" priority="7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{D684DCD9-6CF4-41E0-8EFD-9E7D45E17419}</x14:id>
        </ext>
      </extLst>
    </cfRule>
  </conditionalFormatting>
  <conditionalFormatting sqref="F5 I5 L5 O5">
    <cfRule type="cellIs" dxfId="13" priority="36" operator="between">
      <formula>1.001</formula>
      <formula>100</formula>
    </cfRule>
    <cfRule type="dataBar" priority="3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{75DA601D-E37A-4EF4-B031-FD8F44FD801D}</x14:id>
        </ext>
      </extLst>
    </cfRule>
  </conditionalFormatting>
  <conditionalFormatting sqref="F5">
    <cfRule type="dataBar" priority="6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{844B807B-44CD-4C91-AACA-CA83928FC45D}</x14:id>
        </ext>
      </extLst>
    </cfRule>
    <cfRule type="dataBar" priority="5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{DDB1961E-F115-49C5-BF72-2E6B1280299F}</x14:id>
        </ext>
      </extLst>
    </cfRule>
  </conditionalFormatting>
  <conditionalFormatting sqref="F10 I10 L10 O10">
    <cfRule type="cellIs" dxfId="12" priority="2" operator="between">
      <formula>1.001</formula>
      <formula>100</formula>
    </cfRule>
    <cfRule type="dataBar" priority="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{B96E495C-7CA3-4C3B-A65F-9181BCCA621F}</x14:id>
        </ext>
      </extLst>
    </cfRule>
  </conditionalFormatting>
  <conditionalFormatting sqref="F10">
    <cfRule type="dataBar" priority="2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{407191AC-A797-4391-A239-5812FC4E8A6D}</x14:id>
        </ext>
      </extLst>
    </cfRule>
    <cfRule type="dataBar" priority="3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{1CA18087-8BA5-4FEF-822C-4C361EE6C3D5}</x14:id>
        </ext>
      </extLst>
    </cfRule>
    <cfRule type="dataBar" priority="3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{BEF0E0CF-4069-4C3C-92B5-54C0D697355D}</x14:id>
        </ext>
      </extLst>
    </cfRule>
    <cfRule type="dataBar" priority="3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{A91BDE76-2FC3-4FFA-8135-A2829455593B}</x14:id>
        </ext>
      </extLst>
    </cfRule>
  </conditionalFormatting>
  <conditionalFormatting sqref="G8:H8">
    <cfRule type="dataBar" priority="6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{F0E281DD-503A-41D5-A138-87FFC053F750}</x14:id>
        </ext>
      </extLst>
    </cfRule>
    <cfRule type="cellIs" dxfId="11" priority="66" operator="between">
      <formula>1.001</formula>
      <formula>100</formula>
    </cfRule>
  </conditionalFormatting>
  <conditionalFormatting sqref="G13:H13">
    <cfRule type="cellIs" dxfId="10" priority="42" operator="between">
      <formula>1.001</formula>
      <formula>100</formula>
    </cfRule>
    <cfRule type="dataBar" priority="4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{B7D08CA6-7551-41FA-916C-2D6E5AE9C2AC}</x14:id>
        </ext>
      </extLst>
    </cfRule>
  </conditionalFormatting>
  <conditionalFormatting sqref="H13">
    <cfRule type="dataBar" priority="7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{3F985037-BDE9-49DE-A63D-ACE7B5CDE810}</x14:id>
        </ext>
      </extLst>
    </cfRule>
  </conditionalFormatting>
  <conditionalFormatting sqref="I5">
    <cfRule type="dataBar" priority="5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{A5EB95AF-6A90-4214-9CF2-B2874F609852}</x14:id>
        </ext>
      </extLst>
    </cfRule>
    <cfRule type="dataBar" priority="5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{6C29EC60-4420-4E5A-8742-8515F7DDDE62}</x14:id>
        </ext>
      </extLst>
    </cfRule>
  </conditionalFormatting>
  <conditionalFormatting sqref="I10">
    <cfRule type="dataBar" priority="1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{27502223-40DB-49A6-A88F-18D1A4608464}</x14:id>
        </ext>
      </extLst>
    </cfRule>
    <cfRule type="dataBar" priority="1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{C59EBD59-A1F9-47ED-A695-35C3C6CD9526}</x14:id>
        </ext>
      </extLst>
    </cfRule>
    <cfRule type="dataBar" priority="1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{C36C9771-5EB6-48D7-B82F-83F62230A347}</x14:id>
        </ext>
      </extLst>
    </cfRule>
    <cfRule type="dataBar" priority="1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{CD73CDC2-89FA-4B31-8459-D51AB02C00FF}</x14:id>
        </ext>
      </extLst>
    </cfRule>
  </conditionalFormatting>
  <conditionalFormatting sqref="J8:K8">
    <cfRule type="cellIs" dxfId="9" priority="64" operator="between">
      <formula>1.001</formula>
      <formula>100</formula>
    </cfRule>
    <cfRule type="dataBar" priority="6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{49BD00C0-B5A0-4192-869D-628CA9CE8BBC}</x14:id>
        </ext>
      </extLst>
    </cfRule>
  </conditionalFormatting>
  <conditionalFormatting sqref="J13:K13">
    <cfRule type="dataBar" priority="4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{75D5BB94-EFD1-4577-9580-EBE87573B762}</x14:id>
        </ext>
      </extLst>
    </cfRule>
    <cfRule type="cellIs" dxfId="8" priority="40" operator="between">
      <formula>1.001</formula>
      <formula>100</formula>
    </cfRule>
  </conditionalFormatting>
  <conditionalFormatting sqref="K13">
    <cfRule type="dataBar" priority="7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{E716322B-70DC-4882-9A96-DFCF42F9933F}</x14:id>
        </ext>
      </extLst>
    </cfRule>
  </conditionalFormatting>
  <conditionalFormatting sqref="L5">
    <cfRule type="dataBar" priority="5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{75A5BC68-269C-4762-8AA2-BC93E4CF1269}</x14:id>
        </ext>
      </extLst>
    </cfRule>
    <cfRule type="dataBar" priority="5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{2247E286-F252-43E9-8130-5083787A45D8}</x14:id>
        </ext>
      </extLst>
    </cfRule>
  </conditionalFormatting>
  <conditionalFormatting sqref="L10">
    <cfRule type="dataBar" priority="2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{4E2F6824-1352-4031-8D90-57DC1FA677D3}</x14:id>
        </ext>
      </extLst>
    </cfRule>
    <cfRule type="dataBar" priority="2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{57BAAD7D-20F2-41EF-8A6B-3220C24559B0}</x14:id>
        </ext>
      </extLst>
    </cfRule>
    <cfRule type="dataBar" priority="2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{F0A6CEF9-4414-4759-875C-C811494B84E8}</x14:id>
        </ext>
      </extLst>
    </cfRule>
    <cfRule type="dataBar" priority="2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{C9C2F0A8-D580-4120-B890-AD5CD797F79D}</x14:id>
        </ext>
      </extLst>
    </cfRule>
  </conditionalFormatting>
  <conditionalFormatting sqref="M8:N8">
    <cfRule type="dataBar" priority="63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{F241B660-4C48-4C34-BA23-12C9C5BBFD86}</x14:id>
        </ext>
      </extLst>
    </cfRule>
    <cfRule type="cellIs" dxfId="7" priority="62" operator="between">
      <formula>1.001</formula>
      <formula>100</formula>
    </cfRule>
  </conditionalFormatting>
  <conditionalFormatting sqref="M13:N13">
    <cfRule type="dataBar" priority="3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{6CD2FAAB-31FD-4E3C-BDEA-69A086FCF634}</x14:id>
        </ext>
      </extLst>
    </cfRule>
    <cfRule type="cellIs" dxfId="6" priority="38" operator="between">
      <formula>1.001</formula>
      <formula>100</formula>
    </cfRule>
  </conditionalFormatting>
  <conditionalFormatting sqref="N13">
    <cfRule type="dataBar" priority="7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{F2DFB2A5-E789-4B9D-8DC1-6FE29BB0F415}</x14:id>
        </ext>
      </extLst>
    </cfRule>
  </conditionalFormatting>
  <conditionalFormatting sqref="O5">
    <cfRule type="dataBar" priority="4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{32332C8F-AFC5-4912-848E-C2FDEC44FE51}</x14:id>
        </ext>
      </extLst>
    </cfRule>
    <cfRule type="dataBar" priority="4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{1A37DC70-6CDA-4FF0-9461-81FEF23592E5}</x14:id>
        </ext>
      </extLst>
    </cfRule>
  </conditionalFormatting>
  <conditionalFormatting sqref="O10">
    <cfRule type="dataBar" priority="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{AE9259C7-66EC-4080-B9E6-DDA185CDC58B}</x14:id>
        </ext>
      </extLst>
    </cfRule>
    <cfRule type="dataBar" priority="7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{905A6AF1-2C21-41D0-B011-D3205257492D}</x14:id>
        </ext>
      </extLst>
    </cfRule>
    <cfRule type="dataBar" priority="9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{A020489A-F6F7-4E5E-BDF7-3E96AB77AC60}</x14:id>
        </ext>
      </extLst>
    </cfRule>
    <cfRule type="dataBar" priority="11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{F7E45450-5350-4116-A91F-BE91B0AC959B}</x14:id>
        </ext>
      </extLst>
    </cfRule>
  </conditionalFormatting>
  <dataValidations count="1">
    <dataValidation type="list" errorTitle="Ungültige Eingabe" error="Bitte wählen Sie 16, 20, 24, 28 oder 32" promptTitle="Anzahl Stationen" prompt="Wählen Sie die Anzahl der Stationen (16, 20, 24, 28 oder 32)" sqref="L2" xr:uid="{00000000-0002-0000-0000-000000000000}">
      <formula1>"16,20,24,28,32"</formula1>
      <formula2>0</formula2>
    </dataValidation>
  </dataValidations>
  <pageMargins left="0.25" right="0.25" top="0.75" bottom="0.75" header="0.511811023622047" footer="0.511811023622047"/>
  <pageSetup paperSize="9" scale="96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EFAD093-6167-4528-BF3F-E8E06DB71094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D8:E8</xm:sqref>
        </x14:conditionalFormatting>
        <x14:conditionalFormatting xmlns:xm="http://schemas.microsoft.com/office/excel/2006/main">
          <x14:cfRule type="dataBar" id="{CAB5675D-2020-4A6B-B8F0-76DEA2A3A517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D13:E13</xm:sqref>
        </x14:conditionalFormatting>
        <x14:conditionalFormatting xmlns:xm="http://schemas.microsoft.com/office/excel/2006/main">
          <x14:cfRule type="dataBar" id="{D6495FFF-D4B6-4558-BEE0-C4B9408FD535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E13 H13 K13 N13</xm:sqref>
        </x14:conditionalFormatting>
        <x14:conditionalFormatting xmlns:xm="http://schemas.microsoft.com/office/excel/2006/main">
          <x14:cfRule type="dataBar" id="{D684DCD9-6CF4-41E0-8EFD-9E7D45E17419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E13</xm:sqref>
        </x14:conditionalFormatting>
        <x14:conditionalFormatting xmlns:xm="http://schemas.microsoft.com/office/excel/2006/main">
          <x14:cfRule type="dataBar" id="{75DA601D-E37A-4EF4-B031-FD8F44FD801D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F5 I5 L5 O5</xm:sqref>
        </x14:conditionalFormatting>
        <x14:conditionalFormatting xmlns:xm="http://schemas.microsoft.com/office/excel/2006/main">
          <x14:cfRule type="dataBar" id="{844B807B-44CD-4C91-AACA-CA83928FC45D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DDB1961E-F115-49C5-BF72-2E6B1280299F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F5</xm:sqref>
        </x14:conditionalFormatting>
        <x14:conditionalFormatting xmlns:xm="http://schemas.microsoft.com/office/excel/2006/main">
          <x14:cfRule type="dataBar" id="{B96E495C-7CA3-4C3B-A65F-9181BCCA621F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F10 I10 L10 O10</xm:sqref>
        </x14:conditionalFormatting>
        <x14:conditionalFormatting xmlns:xm="http://schemas.microsoft.com/office/excel/2006/main">
          <x14:cfRule type="dataBar" id="{407191AC-A797-4391-A239-5812FC4E8A6D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1CA18087-8BA5-4FEF-822C-4C361EE6C3D5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BEF0E0CF-4069-4C3C-92B5-54C0D697355D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A91BDE76-2FC3-4FFA-8135-A2829455593B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F10</xm:sqref>
        </x14:conditionalFormatting>
        <x14:conditionalFormatting xmlns:xm="http://schemas.microsoft.com/office/excel/2006/main">
          <x14:cfRule type="dataBar" id="{F0E281DD-503A-41D5-A138-87FFC053F750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G8:H8</xm:sqref>
        </x14:conditionalFormatting>
        <x14:conditionalFormatting xmlns:xm="http://schemas.microsoft.com/office/excel/2006/main">
          <x14:cfRule type="dataBar" id="{B7D08CA6-7551-41FA-916C-2D6E5AE9C2AC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G13:H13</xm:sqref>
        </x14:conditionalFormatting>
        <x14:conditionalFormatting xmlns:xm="http://schemas.microsoft.com/office/excel/2006/main">
          <x14:cfRule type="dataBar" id="{3F985037-BDE9-49DE-A63D-ACE7B5CDE810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H13</xm:sqref>
        </x14:conditionalFormatting>
        <x14:conditionalFormatting xmlns:xm="http://schemas.microsoft.com/office/excel/2006/main">
          <x14:cfRule type="dataBar" id="{A5EB95AF-6A90-4214-9CF2-B2874F609852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6C29EC60-4420-4E5A-8742-8515F7DDDE62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I5</xm:sqref>
        </x14:conditionalFormatting>
        <x14:conditionalFormatting xmlns:xm="http://schemas.microsoft.com/office/excel/2006/main">
          <x14:cfRule type="dataBar" id="{27502223-40DB-49A6-A88F-18D1A4608464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C59EBD59-A1F9-47ED-A695-35C3C6CD9526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C36C9771-5EB6-48D7-B82F-83F62230A347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CD73CDC2-89FA-4B31-8459-D51AB02C00FF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I10</xm:sqref>
        </x14:conditionalFormatting>
        <x14:conditionalFormatting xmlns:xm="http://schemas.microsoft.com/office/excel/2006/main">
          <x14:cfRule type="dataBar" id="{49BD00C0-B5A0-4192-869D-628CA9CE8BBC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J8:K8</xm:sqref>
        </x14:conditionalFormatting>
        <x14:conditionalFormatting xmlns:xm="http://schemas.microsoft.com/office/excel/2006/main">
          <x14:cfRule type="dataBar" id="{75D5BB94-EFD1-4577-9580-EBE87573B762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J13:K13</xm:sqref>
        </x14:conditionalFormatting>
        <x14:conditionalFormatting xmlns:xm="http://schemas.microsoft.com/office/excel/2006/main">
          <x14:cfRule type="dataBar" id="{E716322B-70DC-4882-9A96-DFCF42F9933F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K13</xm:sqref>
        </x14:conditionalFormatting>
        <x14:conditionalFormatting xmlns:xm="http://schemas.microsoft.com/office/excel/2006/main">
          <x14:cfRule type="dataBar" id="{75A5BC68-269C-4762-8AA2-BC93E4CF1269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2247E286-F252-43E9-8130-5083787A45D8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L5</xm:sqref>
        </x14:conditionalFormatting>
        <x14:conditionalFormatting xmlns:xm="http://schemas.microsoft.com/office/excel/2006/main">
          <x14:cfRule type="dataBar" id="{4E2F6824-1352-4031-8D90-57DC1FA677D3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57BAAD7D-20F2-41EF-8A6B-3220C24559B0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F0A6CEF9-4414-4759-875C-C811494B84E8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C9C2F0A8-D580-4120-B890-AD5CD797F79D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L10</xm:sqref>
        </x14:conditionalFormatting>
        <x14:conditionalFormatting xmlns:xm="http://schemas.microsoft.com/office/excel/2006/main">
          <x14:cfRule type="dataBar" id="{F241B660-4C48-4C34-BA23-12C9C5BBFD86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M8:N8</xm:sqref>
        </x14:conditionalFormatting>
        <x14:conditionalFormatting xmlns:xm="http://schemas.microsoft.com/office/excel/2006/main">
          <x14:cfRule type="dataBar" id="{6CD2FAAB-31FD-4E3C-BDEA-69A086FCF634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M13:N13</xm:sqref>
        </x14:conditionalFormatting>
        <x14:conditionalFormatting xmlns:xm="http://schemas.microsoft.com/office/excel/2006/main">
          <x14:cfRule type="dataBar" id="{F2DFB2A5-E789-4B9D-8DC1-6FE29BB0F415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N13</xm:sqref>
        </x14:conditionalFormatting>
        <x14:conditionalFormatting xmlns:xm="http://schemas.microsoft.com/office/excel/2006/main">
          <x14:cfRule type="dataBar" id="{32332C8F-AFC5-4912-848E-C2FDEC44FE51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1A37DC70-6CDA-4FF0-9461-81FEF23592E5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O5</xm:sqref>
        </x14:conditionalFormatting>
        <x14:conditionalFormatting xmlns:xm="http://schemas.microsoft.com/office/excel/2006/main">
          <x14:cfRule type="dataBar" id="{AE9259C7-66EC-4080-B9E6-DDA185CDC58B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905A6AF1-2C21-41D0-B011-D3205257492D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A020489A-F6F7-4E5E-BDF7-3E96AB77AC60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14:cfRule type="dataBar" id="{F7E45450-5350-4116-A91F-BE91B0AC959B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O10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54"/>
  <sheetViews>
    <sheetView zoomScaleNormal="100" workbookViewId="0">
      <pane ySplit="5" topLeftCell="A6" activePane="bottomLeft" state="frozen"/>
      <selection pane="bottomLeft" activeCell="V1" sqref="V1:W1"/>
    </sheetView>
  </sheetViews>
  <sheetFormatPr baseColWidth="10" defaultColWidth="9" defaultRowHeight="12.5" x14ac:dyDescent="0.25"/>
  <cols>
    <col min="1" max="1" width="5.453125" style="27" customWidth="1"/>
    <col min="2" max="2" width="4.453125" style="26" customWidth="1"/>
    <col min="3" max="3" width="10.7265625" style="26" customWidth="1"/>
    <col min="4" max="6" width="4.453125" style="26" customWidth="1"/>
    <col min="7" max="7" width="4.1796875" style="26" customWidth="1"/>
    <col min="8" max="8" width="8.453125" style="26" customWidth="1"/>
    <col min="9" max="9" width="9" style="26"/>
    <col min="10" max="11" width="8.1796875" style="26" customWidth="1"/>
    <col min="12" max="12" width="9.26953125" style="26" customWidth="1"/>
    <col min="13" max="14" width="8.1796875" style="26" customWidth="1"/>
    <col min="15" max="15" width="10.1796875" style="26" customWidth="1"/>
    <col min="16" max="17" width="8.26953125" style="26" customWidth="1"/>
    <col min="18" max="18" width="9.26953125" style="26" customWidth="1"/>
    <col min="19" max="20" width="8.1796875" style="26" customWidth="1"/>
    <col min="21" max="21" width="9.26953125" style="26" customWidth="1"/>
    <col min="22" max="22" width="6" style="26" customWidth="1"/>
    <col min="23" max="26" width="5.7265625" style="26" customWidth="1"/>
    <col min="27" max="27" width="5.54296875" style="26" customWidth="1"/>
    <col min="28" max="28" width="7" style="27" customWidth="1"/>
    <col min="29" max="32" width="5.7265625" style="27" customWidth="1"/>
    <col min="33" max="16384" width="9" style="27"/>
  </cols>
  <sheetData>
    <row r="1" spans="2:27" ht="30" customHeight="1" thickBot="1" x14ac:dyDescent="0.6">
      <c r="B1" s="22" t="s">
        <v>0</v>
      </c>
      <c r="C1" s="22"/>
      <c r="D1" s="22"/>
      <c r="E1" s="23" t="str">
        <f>Ergebnisvergleich!C2</f>
        <v>3D 2026</v>
      </c>
      <c r="F1" s="24"/>
      <c r="G1" s="24"/>
      <c r="H1" s="24"/>
      <c r="I1" s="24"/>
      <c r="J1" s="24"/>
      <c r="K1" s="24"/>
      <c r="L1" s="24"/>
      <c r="M1" s="24"/>
      <c r="N1" s="25"/>
      <c r="O1" s="25"/>
      <c r="P1" s="25"/>
      <c r="Q1" s="25"/>
      <c r="R1" s="25"/>
      <c r="S1" s="25"/>
      <c r="T1" s="25"/>
      <c r="U1" s="25"/>
      <c r="V1" s="191" t="str">
        <f>Ergebnisvergleich!N2</f>
        <v xml:space="preserve">100526-3. TH </v>
      </c>
      <c r="W1" s="191"/>
      <c r="X1" s="192">
        <f ca="1">TODAY()</f>
        <v>46152</v>
      </c>
      <c r="Y1" s="192"/>
    </row>
    <row r="2" spans="2:27" ht="5.25" customHeight="1" thickBot="1" x14ac:dyDescent="0.3">
      <c r="B2" s="28"/>
      <c r="C2" s="28"/>
      <c r="D2" s="28"/>
      <c r="E2" s="28"/>
      <c r="F2" s="28"/>
      <c r="G2" s="28"/>
      <c r="H2" s="28"/>
      <c r="I2" s="29"/>
      <c r="K2" s="29"/>
      <c r="L2" s="29"/>
      <c r="M2" s="29"/>
      <c r="N2" s="29"/>
      <c r="O2" s="29"/>
    </row>
    <row r="3" spans="2:27" ht="15.75" customHeight="1" thickBot="1" x14ac:dyDescent="0.35">
      <c r="B3" s="28"/>
      <c r="C3" s="28" t="s">
        <v>13</v>
      </c>
      <c r="D3" s="28"/>
      <c r="E3" s="28"/>
      <c r="F3" s="28"/>
      <c r="G3" s="29"/>
      <c r="H3" s="29"/>
      <c r="I3" s="29"/>
      <c r="J3" s="29"/>
      <c r="K3" s="29"/>
      <c r="L3" s="29"/>
      <c r="M3" s="29"/>
      <c r="N3" s="29"/>
      <c r="O3" s="29"/>
      <c r="V3" s="198" t="s">
        <v>12</v>
      </c>
      <c r="W3" s="199"/>
      <c r="X3" s="199"/>
      <c r="Y3" s="30">
        <f>Ergebnisvergleich!L2</f>
        <v>28</v>
      </c>
    </row>
    <row r="4" spans="2:27" ht="21.75" customHeight="1" thickBot="1" x14ac:dyDescent="0.3">
      <c r="B4" s="31"/>
      <c r="C4" s="31"/>
      <c r="D4" s="31"/>
      <c r="E4" s="31"/>
      <c r="F4" s="31"/>
      <c r="G4" s="31"/>
      <c r="H4" s="31"/>
      <c r="I4" s="31"/>
      <c r="J4" s="193" t="s">
        <v>38</v>
      </c>
      <c r="K4" s="193"/>
      <c r="L4" s="193"/>
      <c r="M4" s="194" t="s">
        <v>2</v>
      </c>
      <c r="N4" s="194"/>
      <c r="O4" s="194"/>
      <c r="P4" s="195" t="s">
        <v>3</v>
      </c>
      <c r="Q4" s="195"/>
      <c r="R4" s="195"/>
      <c r="S4" s="196" t="s">
        <v>40</v>
      </c>
      <c r="T4" s="196"/>
      <c r="U4" s="196"/>
      <c r="V4" s="197" t="s">
        <v>14</v>
      </c>
      <c r="W4" s="197"/>
      <c r="X4" s="197"/>
      <c r="Y4" s="197"/>
      <c r="Z4" s="32">
        <f>Ergebnisvergleich!P3</f>
        <v>0.7</v>
      </c>
      <c r="AA4" s="27"/>
    </row>
    <row r="5" spans="2:27" ht="30" customHeight="1" thickBot="1" x14ac:dyDescent="0.3">
      <c r="B5" s="33" t="s">
        <v>15</v>
      </c>
      <c r="C5" s="188" t="s">
        <v>16</v>
      </c>
      <c r="D5" s="188"/>
      <c r="E5" s="188"/>
      <c r="F5" s="188"/>
      <c r="G5" s="188"/>
      <c r="H5" s="34" t="s">
        <v>17</v>
      </c>
      <c r="I5" s="35" t="s">
        <v>18</v>
      </c>
      <c r="J5" s="36" t="s">
        <v>19</v>
      </c>
      <c r="K5" s="37" t="s">
        <v>20</v>
      </c>
      <c r="L5" s="38" t="s">
        <v>21</v>
      </c>
      <c r="M5" s="39" t="s">
        <v>19</v>
      </c>
      <c r="N5" s="40" t="s">
        <v>20</v>
      </c>
      <c r="O5" s="41" t="s">
        <v>21</v>
      </c>
      <c r="P5" s="42" t="s">
        <v>19</v>
      </c>
      <c r="Q5" s="42" t="s">
        <v>20</v>
      </c>
      <c r="R5" s="42" t="s">
        <v>21</v>
      </c>
      <c r="S5" s="43" t="s">
        <v>19</v>
      </c>
      <c r="T5" s="43" t="s">
        <v>20</v>
      </c>
      <c r="U5" s="44" t="s">
        <v>21</v>
      </c>
      <c r="V5" s="45" t="s">
        <v>22</v>
      </c>
      <c r="W5" s="46" t="s">
        <v>23</v>
      </c>
      <c r="X5" s="47" t="s">
        <v>24</v>
      </c>
      <c r="Y5" s="48" t="s">
        <v>25</v>
      </c>
      <c r="Z5" s="27"/>
      <c r="AA5" s="27"/>
    </row>
    <row r="6" spans="2:27" ht="19.5" customHeight="1" x14ac:dyDescent="0.25">
      <c r="B6" s="49">
        <v>1</v>
      </c>
      <c r="C6" s="200" t="s">
        <v>44</v>
      </c>
      <c r="D6" s="200"/>
      <c r="E6" s="200"/>
      <c r="F6" s="200"/>
      <c r="G6" s="200"/>
      <c r="H6" s="14">
        <v>105</v>
      </c>
      <c r="I6" s="21">
        <f>IF(H6&lt;=$H$48,4,(IF(H6&lt;=$H$47,3,(IF(H6&lt;=$H$46,2,(IF(H6&gt;=$H$45,1,99)))))))</f>
        <v>4</v>
      </c>
      <c r="J6" s="15">
        <v>10</v>
      </c>
      <c r="K6" s="15">
        <v>0</v>
      </c>
      <c r="L6" s="50" cm="1">
        <f t="array" ref="L6">IF(I6&gt;4,99,(J6-INDEX($J$45:$J$48,I6))/INDEX($L$45:$L$48,I6))*V6</f>
        <v>1</v>
      </c>
      <c r="M6" s="16">
        <v>15</v>
      </c>
      <c r="N6" s="16">
        <v>0</v>
      </c>
      <c r="O6" s="51" cm="1">
        <f t="array" ref="O6">IF(I6&gt;4,99,(M6-INDEX($M$45:$M$48,I6))/INDEX($O$45:$O$48,I6))*W6</f>
        <v>1</v>
      </c>
      <c r="P6" s="17">
        <v>15</v>
      </c>
      <c r="Q6" s="17">
        <v>0</v>
      </c>
      <c r="R6" s="52" cm="1">
        <f t="array" ref="R6">IF(I6&gt;4,99,(P6-INDEX($P$45:$P$48,I6))/INDEX(R$45:R$48,I6))*X6</f>
        <v>1</v>
      </c>
      <c r="S6" s="18">
        <v>15</v>
      </c>
      <c r="T6" s="18">
        <v>0</v>
      </c>
      <c r="U6" s="53" cm="1">
        <f t="array" ref="U6">IF(I6&gt;4,99,(S6-INDEX($S$45:$S$48,I6))/INDEX($U$45:$U$48,I6))*Y6</f>
        <v>1</v>
      </c>
      <c r="V6" s="54">
        <f t="shared" ref="V6:V36" si="0">TAN(ABS(K6)*3.14/360)+1</f>
        <v>1</v>
      </c>
      <c r="W6" s="54">
        <f t="shared" ref="W6:W36" si="1">TAN(ABS(N6)*3.14/360)+1</f>
        <v>1</v>
      </c>
      <c r="X6" s="54">
        <f t="shared" ref="X6:X36" si="2">TAN(ABS(Q6)*3.14/360)+1</f>
        <v>1</v>
      </c>
      <c r="Y6" s="54">
        <f t="shared" ref="Y6:Y36" si="3">TAN(ABS(T6)*3.14/360)+1</f>
        <v>1</v>
      </c>
      <c r="Z6" s="27"/>
      <c r="AA6" s="27"/>
    </row>
    <row r="7" spans="2:27" ht="19.5" customHeight="1" x14ac:dyDescent="0.25">
      <c r="B7" s="55">
        <v>2</v>
      </c>
      <c r="C7" s="200" t="s">
        <v>47</v>
      </c>
      <c r="D7" s="200"/>
      <c r="E7" s="200"/>
      <c r="F7" s="200"/>
      <c r="G7" s="200"/>
      <c r="H7" s="19">
        <v>170</v>
      </c>
      <c r="I7" s="21">
        <f t="shared" ref="I7:I37" si="4">IF(H7&lt;=$H$48,4,(IF(H7&lt;=$H$47,3,(IF(H7&lt;=$H$46,2,(IF(H7&gt;=$H$45,1,99)))))))</f>
        <v>3</v>
      </c>
      <c r="J7" s="1">
        <v>20</v>
      </c>
      <c r="K7" s="1">
        <v>0</v>
      </c>
      <c r="L7" s="50" cm="1">
        <f t="array" ref="L7">IF(I7&gt;4,99,(J7-INDEX($J$45:$J$48,I7))/INDEX($L$45:$L$48,I7))*V7</f>
        <v>1</v>
      </c>
      <c r="M7" s="2">
        <v>25</v>
      </c>
      <c r="N7" s="2">
        <v>0</v>
      </c>
      <c r="O7" s="51" cm="1">
        <f t="array" ref="O7">IF(I7&gt;4,99,(M7-INDEX($M$45:$M$48,I7))/INDEX($O$45:$O$48,I7))*W7</f>
        <v>1</v>
      </c>
      <c r="P7" s="3">
        <v>25</v>
      </c>
      <c r="Q7" s="3">
        <v>0</v>
      </c>
      <c r="R7" s="52" cm="1">
        <f t="array" ref="R7">IF(I7&gt;4,99,(P7-INDEX($P$45:$P$48,I7))/INDEX(R$45:R$48,I7))*X7</f>
        <v>1</v>
      </c>
      <c r="S7" s="4">
        <v>30</v>
      </c>
      <c r="T7" s="4">
        <v>0</v>
      </c>
      <c r="U7" s="53" cm="1">
        <f t="array" ref="U7">IF(I7&gt;4,99,(S7-INDEX($S$45:$S$48,I7))/INDEX($U$45:$U$48,I7))*Y7</f>
        <v>1</v>
      </c>
      <c r="V7" s="56">
        <f t="shared" si="0"/>
        <v>1</v>
      </c>
      <c r="W7" s="56">
        <f t="shared" si="1"/>
        <v>1</v>
      </c>
      <c r="X7" s="56">
        <f t="shared" si="2"/>
        <v>1</v>
      </c>
      <c r="Y7" s="56">
        <f t="shared" si="3"/>
        <v>1</v>
      </c>
      <c r="Z7" s="27"/>
      <c r="AA7" s="27"/>
    </row>
    <row r="8" spans="2:27" ht="19.5" customHeight="1" x14ac:dyDescent="0.25">
      <c r="B8" s="55">
        <v>3</v>
      </c>
      <c r="C8" s="200" t="s">
        <v>48</v>
      </c>
      <c r="D8" s="200"/>
      <c r="E8" s="200"/>
      <c r="F8" s="200"/>
      <c r="G8" s="200"/>
      <c r="H8" s="19">
        <v>225</v>
      </c>
      <c r="I8" s="21">
        <f t="shared" si="4"/>
        <v>2</v>
      </c>
      <c r="J8" s="1">
        <v>25</v>
      </c>
      <c r="K8" s="1">
        <v>0</v>
      </c>
      <c r="L8" s="50" cm="1">
        <f t="array" ref="L8">IF(I8&gt;4,99,(J8-INDEX($J$45:$J$48,I8))/INDEX($L$45:$L$48,I8))*V8</f>
        <v>1</v>
      </c>
      <c r="M8" s="2">
        <v>25</v>
      </c>
      <c r="N8" s="2">
        <v>0</v>
      </c>
      <c r="O8" s="51" cm="1">
        <f t="array" ref="O8">IF(I8&gt;4,99,(M8-INDEX($M$45:$M$48,I8))/INDEX($O$45:$O$48,I8))*W8</f>
        <v>1</v>
      </c>
      <c r="P8" s="3">
        <v>40</v>
      </c>
      <c r="Q8" s="3">
        <v>0</v>
      </c>
      <c r="R8" s="52" cm="1">
        <f t="array" ref="R8">IF(I8&gt;4,99,(P8-INDEX($P$45:$P$48,I8))/INDEX(R$45:R$48,I8))*X8</f>
        <v>1</v>
      </c>
      <c r="S8" s="4">
        <v>45</v>
      </c>
      <c r="T8" s="4">
        <v>0</v>
      </c>
      <c r="U8" s="53" cm="1">
        <f t="array" ref="U8">IF(I8&gt;4,99,(S8-INDEX($S$45:$S$48,I8))/INDEX($U$45:$U$48,I8))*Y8</f>
        <v>1</v>
      </c>
      <c r="V8" s="56">
        <f t="shared" si="0"/>
        <v>1</v>
      </c>
      <c r="W8" s="56">
        <f t="shared" si="1"/>
        <v>1</v>
      </c>
      <c r="X8" s="56">
        <f t="shared" si="2"/>
        <v>1</v>
      </c>
      <c r="Y8" s="56">
        <f t="shared" si="3"/>
        <v>1</v>
      </c>
      <c r="Z8" s="27"/>
      <c r="AA8" s="27"/>
    </row>
    <row r="9" spans="2:27" ht="19.5" customHeight="1" x14ac:dyDescent="0.25">
      <c r="B9" s="55">
        <v>4</v>
      </c>
      <c r="C9" s="200" t="s">
        <v>49</v>
      </c>
      <c r="D9" s="200"/>
      <c r="E9" s="200"/>
      <c r="F9" s="200"/>
      <c r="G9" s="200"/>
      <c r="H9" s="19">
        <v>251</v>
      </c>
      <c r="I9" s="21">
        <f t="shared" si="4"/>
        <v>1</v>
      </c>
      <c r="J9" s="1">
        <v>30</v>
      </c>
      <c r="K9" s="1">
        <v>0</v>
      </c>
      <c r="L9" s="50" cm="1">
        <f t="array" ref="L9">IF(I9&gt;4,99,(J9-INDEX($J$45:$J$48,I9))/INDEX($L$45:$L$48,I9))*V9</f>
        <v>1</v>
      </c>
      <c r="M9" s="2">
        <v>35</v>
      </c>
      <c r="N9" s="2">
        <v>0</v>
      </c>
      <c r="O9" s="51" cm="1">
        <f t="array" ref="O9">IF(I9&gt;4,99,(M9-INDEX($M$45:$M$48,I9))/INDEX($O$45:$O$48,I9))*W9</f>
        <v>1</v>
      </c>
      <c r="P9" s="3">
        <v>50</v>
      </c>
      <c r="Q9" s="3">
        <v>0</v>
      </c>
      <c r="R9" s="52" cm="1">
        <f t="array" ref="R9">IF(I9&gt;4,99,(P9-INDEX($P$45:$P$48,I9))/INDEX(R$45:R$48,I9))*X9</f>
        <v>1</v>
      </c>
      <c r="S9" s="4">
        <v>60</v>
      </c>
      <c r="T9" s="4">
        <v>0</v>
      </c>
      <c r="U9" s="53" cm="1">
        <f t="array" ref="U9">IF(I9&gt;4,99,(S9-INDEX($S$45:$S$48,I9))/INDEX($U$45:$U$48,I9))*Y9</f>
        <v>1</v>
      </c>
      <c r="V9" s="56">
        <f t="shared" si="0"/>
        <v>1</v>
      </c>
      <c r="W9" s="56">
        <f t="shared" si="1"/>
        <v>1</v>
      </c>
      <c r="X9" s="56">
        <f t="shared" si="2"/>
        <v>1</v>
      </c>
      <c r="Y9" s="56">
        <f t="shared" si="3"/>
        <v>1</v>
      </c>
      <c r="Z9" s="27"/>
      <c r="AA9" s="27"/>
    </row>
    <row r="10" spans="2:27" ht="19.5" customHeight="1" x14ac:dyDescent="0.25">
      <c r="B10" s="55">
        <v>5</v>
      </c>
      <c r="C10" s="200" t="s">
        <v>50</v>
      </c>
      <c r="D10" s="200"/>
      <c r="E10" s="200"/>
      <c r="F10" s="200"/>
      <c r="G10" s="200"/>
      <c r="H10" s="19">
        <v>105</v>
      </c>
      <c r="I10" s="21">
        <f t="shared" si="4"/>
        <v>4</v>
      </c>
      <c r="J10" s="1">
        <v>10</v>
      </c>
      <c r="K10" s="1">
        <v>0</v>
      </c>
      <c r="L10" s="50" cm="1">
        <f t="array" ref="L10">IF(I10&gt;4,99,(J10-INDEX($J$45:$J$48,I10))/INDEX($L$45:$L$48,I10))*V10</f>
        <v>1</v>
      </c>
      <c r="M10" s="2">
        <v>15</v>
      </c>
      <c r="N10" s="2">
        <v>0</v>
      </c>
      <c r="O10" s="51" cm="1">
        <f t="array" ref="O10">IF(I10&gt;4,99,(M10-INDEX($M$45:$M$48,I10))/INDEX($O$45:$O$48,I10))*W10</f>
        <v>1</v>
      </c>
      <c r="P10" s="3">
        <v>15</v>
      </c>
      <c r="Q10" s="3">
        <v>0</v>
      </c>
      <c r="R10" s="52" cm="1">
        <f t="array" ref="R10">IF(I10&gt;4,99,(P10-INDEX($P$45:$P$48,I10))/INDEX(R$45:R$48,I10))*X10</f>
        <v>1</v>
      </c>
      <c r="S10" s="4">
        <v>15</v>
      </c>
      <c r="T10" s="4">
        <v>0</v>
      </c>
      <c r="U10" s="53" cm="1">
        <f t="array" ref="U10">IF(I10&gt;4,99,(S10-INDEX($S$45:$S$48,I10))/INDEX($U$45:$U$48,I10))*Y10</f>
        <v>1</v>
      </c>
      <c r="V10" s="56">
        <f t="shared" si="0"/>
        <v>1</v>
      </c>
      <c r="W10" s="56">
        <f t="shared" si="1"/>
        <v>1</v>
      </c>
      <c r="X10" s="56">
        <f t="shared" si="2"/>
        <v>1</v>
      </c>
      <c r="Y10" s="56">
        <f t="shared" si="3"/>
        <v>1</v>
      </c>
      <c r="Z10" s="27"/>
      <c r="AA10" s="27"/>
    </row>
    <row r="11" spans="2:27" ht="19.5" customHeight="1" x14ac:dyDescent="0.25">
      <c r="B11" s="55">
        <v>6</v>
      </c>
      <c r="C11" s="200" t="s">
        <v>51</v>
      </c>
      <c r="D11" s="200"/>
      <c r="E11" s="200"/>
      <c r="F11" s="200"/>
      <c r="G11" s="200"/>
      <c r="H11" s="19">
        <v>200</v>
      </c>
      <c r="I11" s="21">
        <f t="shared" si="4"/>
        <v>3</v>
      </c>
      <c r="J11" s="1">
        <v>20</v>
      </c>
      <c r="K11" s="1">
        <v>0</v>
      </c>
      <c r="L11" s="50" cm="1">
        <f t="array" ref="L11">IF(I11&gt;4,99,(J11-INDEX($J$45:$J$48,I11))/INDEX($L$45:$L$48,I11))*V11</f>
        <v>1</v>
      </c>
      <c r="M11" s="2">
        <v>25</v>
      </c>
      <c r="N11" s="2">
        <v>0</v>
      </c>
      <c r="O11" s="51" cm="1">
        <f t="array" ref="O11">IF(I11&gt;4,99,(M11-INDEX($M$45:$M$48,I11))/INDEX($O$45:$O$48,I11))*W11</f>
        <v>1</v>
      </c>
      <c r="P11" s="3">
        <v>25</v>
      </c>
      <c r="Q11" s="3">
        <v>0</v>
      </c>
      <c r="R11" s="52" cm="1">
        <f t="array" ref="R11">IF(I11&gt;4,99,(P11-INDEX($P$45:$P$48,I11))/INDEX(R$45:R$48,I11))*X11</f>
        <v>1</v>
      </c>
      <c r="S11" s="4">
        <v>30</v>
      </c>
      <c r="T11" s="4">
        <v>0</v>
      </c>
      <c r="U11" s="53" cm="1">
        <f t="array" ref="U11">IF(I11&gt;4,99,(S11-INDEX($S$45:$S$48,I11))/INDEX($U$45:$U$48,I11))*Y11</f>
        <v>1</v>
      </c>
      <c r="V11" s="56">
        <f t="shared" si="0"/>
        <v>1</v>
      </c>
      <c r="W11" s="56">
        <f t="shared" si="1"/>
        <v>1</v>
      </c>
      <c r="X11" s="56">
        <f t="shared" si="2"/>
        <v>1</v>
      </c>
      <c r="Y11" s="56">
        <f t="shared" si="3"/>
        <v>1</v>
      </c>
      <c r="Z11" s="27"/>
      <c r="AA11" s="27"/>
    </row>
    <row r="12" spans="2:27" ht="19.5" customHeight="1" x14ac:dyDescent="0.25">
      <c r="B12" s="55">
        <v>7</v>
      </c>
      <c r="C12" s="200" t="s">
        <v>52</v>
      </c>
      <c r="D12" s="200"/>
      <c r="E12" s="200"/>
      <c r="F12" s="200"/>
      <c r="G12" s="200"/>
      <c r="H12" s="19">
        <v>225</v>
      </c>
      <c r="I12" s="21">
        <f t="shared" si="4"/>
        <v>2</v>
      </c>
      <c r="J12" s="1">
        <v>25</v>
      </c>
      <c r="K12" s="1">
        <v>0</v>
      </c>
      <c r="L12" s="50" cm="1">
        <f t="array" ref="L12">IF(I12&gt;4,99,(J12-INDEX($J$45:$J$48,I12))/INDEX($L$45:$L$48,I12))*V12</f>
        <v>1</v>
      </c>
      <c r="M12" s="2">
        <v>25</v>
      </c>
      <c r="N12" s="2">
        <v>0</v>
      </c>
      <c r="O12" s="51" cm="1">
        <f t="array" ref="O12">IF(I12&gt;4,99,(M12-INDEX($M$45:$M$48,I12))/INDEX($O$45:$O$48,I12))*W12</f>
        <v>1</v>
      </c>
      <c r="P12" s="3">
        <v>40</v>
      </c>
      <c r="Q12" s="3">
        <v>0</v>
      </c>
      <c r="R12" s="52" cm="1">
        <f t="array" ref="R12">IF(I12&gt;4,99,(P12-INDEX($P$45:$P$48,I12))/INDEX(R$45:R$48,I12))*X12</f>
        <v>1</v>
      </c>
      <c r="S12" s="4">
        <v>45</v>
      </c>
      <c r="T12" s="4">
        <v>0</v>
      </c>
      <c r="U12" s="53" cm="1">
        <f t="array" ref="U12">IF(I12&gt;4,99,(S12-INDEX($S$45:$S$48,I12))/INDEX($U$45:$U$48,I12))*Y12</f>
        <v>1</v>
      </c>
      <c r="V12" s="56">
        <f t="shared" si="0"/>
        <v>1</v>
      </c>
      <c r="W12" s="56">
        <f t="shared" si="1"/>
        <v>1</v>
      </c>
      <c r="X12" s="56">
        <f t="shared" si="2"/>
        <v>1</v>
      </c>
      <c r="Y12" s="56">
        <f t="shared" si="3"/>
        <v>1</v>
      </c>
      <c r="Z12" s="27"/>
      <c r="AA12" s="27"/>
    </row>
    <row r="13" spans="2:27" ht="19.5" customHeight="1" x14ac:dyDescent="0.25">
      <c r="B13" s="55">
        <v>8</v>
      </c>
      <c r="C13" s="200" t="s">
        <v>53</v>
      </c>
      <c r="D13" s="200"/>
      <c r="E13" s="200"/>
      <c r="F13" s="200"/>
      <c r="G13" s="200"/>
      <c r="H13" s="19">
        <v>320</v>
      </c>
      <c r="I13" s="21">
        <f t="shared" si="4"/>
        <v>1</v>
      </c>
      <c r="J13" s="1">
        <v>30</v>
      </c>
      <c r="K13" s="1">
        <v>0</v>
      </c>
      <c r="L13" s="50" cm="1">
        <f t="array" ref="L13">IF(I13&gt;4,99,(J13-INDEX($J$45:$J$48,I13))/INDEX($L$45:$L$48,I13))*V13</f>
        <v>1</v>
      </c>
      <c r="M13" s="2">
        <v>35</v>
      </c>
      <c r="N13" s="2">
        <v>0</v>
      </c>
      <c r="O13" s="51" cm="1">
        <f t="array" ref="O13">IF(I13&gt;4,99,(M13-INDEX($M$45:$M$48,I13))/INDEX($O$45:$O$48,I13))*W13</f>
        <v>1</v>
      </c>
      <c r="P13" s="3">
        <v>50</v>
      </c>
      <c r="Q13" s="3">
        <v>0</v>
      </c>
      <c r="R13" s="52" cm="1">
        <f t="array" ref="R13">IF(I13&gt;4,99,(P13-INDEX($P$45:$P$48,I13))/INDEX(R$45:R$48,I13))*X13</f>
        <v>1</v>
      </c>
      <c r="S13" s="4">
        <v>60</v>
      </c>
      <c r="T13" s="4">
        <v>0</v>
      </c>
      <c r="U13" s="53" cm="1">
        <f t="array" ref="U13">IF(I13&gt;4,99,(S13-INDEX($S$45:$S$48,I13))/INDEX($U$45:$U$48,I13))*Y13</f>
        <v>1</v>
      </c>
      <c r="V13" s="56">
        <f t="shared" si="0"/>
        <v>1</v>
      </c>
      <c r="W13" s="56">
        <f t="shared" si="1"/>
        <v>1</v>
      </c>
      <c r="X13" s="56">
        <f t="shared" si="2"/>
        <v>1</v>
      </c>
      <c r="Y13" s="56">
        <f t="shared" si="3"/>
        <v>1</v>
      </c>
      <c r="Z13" s="27"/>
      <c r="AA13" s="27"/>
    </row>
    <row r="14" spans="2:27" ht="19.5" customHeight="1" x14ac:dyDescent="0.25">
      <c r="B14" s="55">
        <v>9</v>
      </c>
      <c r="C14" s="200" t="s">
        <v>54</v>
      </c>
      <c r="D14" s="200"/>
      <c r="E14" s="200"/>
      <c r="F14" s="200"/>
      <c r="G14" s="200"/>
      <c r="H14" s="19">
        <v>105</v>
      </c>
      <c r="I14" s="21">
        <f t="shared" si="4"/>
        <v>4</v>
      </c>
      <c r="J14" s="1">
        <v>10</v>
      </c>
      <c r="K14" s="1">
        <v>0</v>
      </c>
      <c r="L14" s="50" cm="1">
        <f t="array" ref="L14">IF(I14&gt;4,99,(J14-INDEX($J$45:$J$48,I14))/INDEX($L$45:$L$48,I14))*V14</f>
        <v>1</v>
      </c>
      <c r="M14" s="2">
        <v>15</v>
      </c>
      <c r="N14" s="2">
        <v>0</v>
      </c>
      <c r="O14" s="51" cm="1">
        <f t="array" ref="O14">IF(I14&gt;4,99,(M14-INDEX($M$45:$M$48,I14))/INDEX($O$45:$O$48,I14))*W14</f>
        <v>1</v>
      </c>
      <c r="P14" s="3">
        <v>15</v>
      </c>
      <c r="Q14" s="3">
        <v>0</v>
      </c>
      <c r="R14" s="52" cm="1">
        <f t="array" ref="R14">IF(I14&gt;4,99,(P14-INDEX($P$45:$P$48,I14))/INDEX(R$45:R$48,I14))*X14</f>
        <v>1</v>
      </c>
      <c r="S14" s="4">
        <v>15</v>
      </c>
      <c r="T14" s="4">
        <v>0</v>
      </c>
      <c r="U14" s="53" cm="1">
        <f t="array" ref="U14">IF(I14&gt;4,99,(S14-INDEX($S$45:$S$48,I14))/INDEX($U$45:$U$48,I14))*Y14</f>
        <v>1</v>
      </c>
      <c r="V14" s="56">
        <f t="shared" si="0"/>
        <v>1</v>
      </c>
      <c r="W14" s="56">
        <f t="shared" si="1"/>
        <v>1</v>
      </c>
      <c r="X14" s="56">
        <f t="shared" si="2"/>
        <v>1</v>
      </c>
      <c r="Y14" s="56">
        <f t="shared" si="3"/>
        <v>1</v>
      </c>
      <c r="Z14" s="27"/>
      <c r="AA14" s="27"/>
    </row>
    <row r="15" spans="2:27" ht="19.5" customHeight="1" x14ac:dyDescent="0.25">
      <c r="B15" s="55">
        <v>10</v>
      </c>
      <c r="C15" s="200" t="s">
        <v>55</v>
      </c>
      <c r="D15" s="200"/>
      <c r="E15" s="200"/>
      <c r="F15" s="200"/>
      <c r="G15" s="200"/>
      <c r="H15" s="19">
        <v>170</v>
      </c>
      <c r="I15" s="21">
        <f t="shared" si="4"/>
        <v>3</v>
      </c>
      <c r="J15" s="1">
        <v>20</v>
      </c>
      <c r="K15" s="1">
        <v>0</v>
      </c>
      <c r="L15" s="50" cm="1">
        <f t="array" ref="L15">IF(I15&gt;4,99,(J15-INDEX($J$45:$J$48,I15))/INDEX($L$45:$L$48,I15))*V15</f>
        <v>1</v>
      </c>
      <c r="M15" s="2">
        <v>25</v>
      </c>
      <c r="N15" s="2">
        <v>0</v>
      </c>
      <c r="O15" s="51" cm="1">
        <f t="array" ref="O15">IF(I15&gt;4,99,(M15-INDEX($M$45:$M$48,I15))/INDEX($O$45:$O$48,I15))*W15</f>
        <v>1</v>
      </c>
      <c r="P15" s="3">
        <v>25</v>
      </c>
      <c r="Q15" s="3">
        <v>0</v>
      </c>
      <c r="R15" s="52" cm="1">
        <f t="array" ref="R15">IF(I15&gt;4,99,(P15-INDEX($P$45:$P$48,I15))/INDEX(R$45:R$48,I15))*X15</f>
        <v>1</v>
      </c>
      <c r="S15" s="4">
        <v>30</v>
      </c>
      <c r="T15" s="4">
        <v>0</v>
      </c>
      <c r="U15" s="53" cm="1">
        <f t="array" ref="U15">IF(I15&gt;4,99,(S15-INDEX($S$45:$S$48,I15))/INDEX($U$45:$U$48,I15))*Y15</f>
        <v>1</v>
      </c>
      <c r="V15" s="56">
        <f t="shared" si="0"/>
        <v>1</v>
      </c>
      <c r="W15" s="56">
        <f t="shared" si="1"/>
        <v>1</v>
      </c>
      <c r="X15" s="56">
        <f t="shared" si="2"/>
        <v>1</v>
      </c>
      <c r="Y15" s="56">
        <f t="shared" si="3"/>
        <v>1</v>
      </c>
      <c r="Z15" s="27"/>
      <c r="AA15" s="27"/>
    </row>
    <row r="16" spans="2:27" ht="19.5" customHeight="1" x14ac:dyDescent="0.25">
      <c r="B16" s="55">
        <v>11</v>
      </c>
      <c r="C16" s="200" t="s">
        <v>56</v>
      </c>
      <c r="D16" s="200"/>
      <c r="E16" s="200"/>
      <c r="F16" s="200"/>
      <c r="G16" s="200"/>
      <c r="H16" s="19">
        <v>225</v>
      </c>
      <c r="I16" s="21">
        <f t="shared" si="4"/>
        <v>2</v>
      </c>
      <c r="J16" s="1">
        <v>25</v>
      </c>
      <c r="K16" s="1">
        <v>0</v>
      </c>
      <c r="L16" s="50" cm="1">
        <f t="array" ref="L16">IF(I16&gt;4,99,(J16-INDEX($J$45:$J$48,I16))/INDEX($L$45:$L$48,I16))*V16</f>
        <v>1</v>
      </c>
      <c r="M16" s="2">
        <v>25</v>
      </c>
      <c r="N16" s="2">
        <v>0</v>
      </c>
      <c r="O16" s="51" cm="1">
        <f t="array" ref="O16">IF(I16&gt;4,99,(M16-INDEX($M$45:$M$48,I16))/INDEX($O$45:$O$48,I16))*W16</f>
        <v>1</v>
      </c>
      <c r="P16" s="3">
        <v>40</v>
      </c>
      <c r="Q16" s="3">
        <v>0</v>
      </c>
      <c r="R16" s="52" cm="1">
        <f t="array" ref="R16">IF(I16&gt;4,99,(P16-INDEX($P$45:$P$48,I16))/INDEX(R$45:R$48,I16))*X16</f>
        <v>1</v>
      </c>
      <c r="S16" s="4">
        <v>45</v>
      </c>
      <c r="T16" s="4">
        <v>0</v>
      </c>
      <c r="U16" s="53" cm="1">
        <f t="array" ref="U16">IF(I16&gt;4,99,(S16-INDEX($S$45:$S$48,I16))/INDEX($U$45:$U$48,I16))*Y16</f>
        <v>1</v>
      </c>
      <c r="V16" s="56">
        <f t="shared" si="0"/>
        <v>1</v>
      </c>
      <c r="W16" s="56">
        <f t="shared" si="1"/>
        <v>1</v>
      </c>
      <c r="X16" s="56">
        <f t="shared" si="2"/>
        <v>1</v>
      </c>
      <c r="Y16" s="56">
        <f t="shared" si="3"/>
        <v>1</v>
      </c>
      <c r="Z16" s="27"/>
      <c r="AA16" s="27"/>
    </row>
    <row r="17" spans="2:25" s="27" customFormat="1" ht="19.5" customHeight="1" x14ac:dyDescent="0.25">
      <c r="B17" s="55">
        <v>12</v>
      </c>
      <c r="C17" s="200" t="s">
        <v>57</v>
      </c>
      <c r="D17" s="200"/>
      <c r="E17" s="200"/>
      <c r="F17" s="200"/>
      <c r="G17" s="200"/>
      <c r="H17" s="19">
        <v>320</v>
      </c>
      <c r="I17" s="21">
        <f t="shared" si="4"/>
        <v>1</v>
      </c>
      <c r="J17" s="1">
        <v>30</v>
      </c>
      <c r="K17" s="1">
        <v>0</v>
      </c>
      <c r="L17" s="50" cm="1">
        <f t="array" ref="L17">IF(I17&gt;4,99,(J17-INDEX($J$45:$J$48,I17))/INDEX($L$45:$L$48,I17))*V17</f>
        <v>1</v>
      </c>
      <c r="M17" s="2">
        <v>35</v>
      </c>
      <c r="N17" s="2">
        <v>0</v>
      </c>
      <c r="O17" s="51" cm="1">
        <f t="array" ref="O17">IF(I17&gt;4,99,(M17-INDEX($M$45:$M$48,I17))/INDEX($O$45:$O$48,I17))*W17</f>
        <v>1</v>
      </c>
      <c r="P17" s="3">
        <v>50</v>
      </c>
      <c r="Q17" s="3">
        <v>0</v>
      </c>
      <c r="R17" s="52" cm="1">
        <f t="array" ref="R17">IF(I17&gt;4,99,(P17-INDEX($P$45:$P$48,I17))/INDEX(R$45:R$48,I17))*X17</f>
        <v>1</v>
      </c>
      <c r="S17" s="4">
        <v>60</v>
      </c>
      <c r="T17" s="4">
        <v>0</v>
      </c>
      <c r="U17" s="53" cm="1">
        <f t="array" ref="U17">IF(I17&gt;4,99,(S17-INDEX($S$45:$S$48,I17))/INDEX($U$45:$U$48,I17))*Y17</f>
        <v>1</v>
      </c>
      <c r="V17" s="56">
        <f t="shared" si="0"/>
        <v>1</v>
      </c>
      <c r="W17" s="56">
        <f t="shared" si="1"/>
        <v>1</v>
      </c>
      <c r="X17" s="56">
        <f t="shared" si="2"/>
        <v>1</v>
      </c>
      <c r="Y17" s="56">
        <f t="shared" si="3"/>
        <v>1</v>
      </c>
    </row>
    <row r="18" spans="2:25" s="27" customFormat="1" ht="19.5" customHeight="1" x14ac:dyDescent="0.25">
      <c r="B18" s="55">
        <v>13</v>
      </c>
      <c r="C18" s="200" t="s">
        <v>58</v>
      </c>
      <c r="D18" s="200"/>
      <c r="E18" s="200"/>
      <c r="F18" s="200"/>
      <c r="G18" s="200"/>
      <c r="H18" s="19">
        <v>150</v>
      </c>
      <c r="I18" s="21">
        <f t="shared" si="4"/>
        <v>4</v>
      </c>
      <c r="J18" s="1">
        <v>10</v>
      </c>
      <c r="K18" s="1">
        <v>0</v>
      </c>
      <c r="L18" s="50" cm="1">
        <f t="array" ref="L18">IF(I18&gt;4,99,(J18-INDEX($J$45:$J$48,I18))/INDEX($L$45:$L$48,I18))*V18</f>
        <v>1</v>
      </c>
      <c r="M18" s="2">
        <v>15</v>
      </c>
      <c r="N18" s="2">
        <v>0</v>
      </c>
      <c r="O18" s="51" cm="1">
        <f t="array" ref="O18">IF(I18&gt;4,99,(M18-INDEX($M$45:$M$48,I18))/INDEX($O$45:$O$48,I18))*W18</f>
        <v>1</v>
      </c>
      <c r="P18" s="3">
        <v>15</v>
      </c>
      <c r="Q18" s="3">
        <v>0</v>
      </c>
      <c r="R18" s="52" cm="1">
        <f t="array" ref="R18">IF(I18&gt;4,99,(P18-INDEX($P$45:$P$48,I18))/INDEX(R$45:R$48,I18))*X18</f>
        <v>1</v>
      </c>
      <c r="S18" s="4">
        <v>15</v>
      </c>
      <c r="T18" s="4">
        <v>0</v>
      </c>
      <c r="U18" s="53" cm="1">
        <f t="array" ref="U18">IF(I18&gt;4,99,(S18-INDEX($S$45:$S$48,I18))/INDEX($U$45:$U$48,I18))*Y18</f>
        <v>1</v>
      </c>
      <c r="V18" s="56">
        <f t="shared" si="0"/>
        <v>1</v>
      </c>
      <c r="W18" s="56">
        <f t="shared" si="1"/>
        <v>1</v>
      </c>
      <c r="X18" s="56">
        <f t="shared" si="2"/>
        <v>1</v>
      </c>
      <c r="Y18" s="56">
        <f t="shared" si="3"/>
        <v>1</v>
      </c>
    </row>
    <row r="19" spans="2:25" s="27" customFormat="1" ht="19.5" customHeight="1" x14ac:dyDescent="0.25">
      <c r="B19" s="55">
        <v>14</v>
      </c>
      <c r="C19" s="200" t="s">
        <v>59</v>
      </c>
      <c r="D19" s="200"/>
      <c r="E19" s="200"/>
      <c r="F19" s="200"/>
      <c r="G19" s="200"/>
      <c r="H19" s="19">
        <v>170</v>
      </c>
      <c r="I19" s="21">
        <f t="shared" si="4"/>
        <v>3</v>
      </c>
      <c r="J19" s="1">
        <v>20</v>
      </c>
      <c r="K19" s="1">
        <v>0</v>
      </c>
      <c r="L19" s="50" cm="1">
        <f t="array" ref="L19">IF(I19&gt;4,99,(J19-INDEX($J$45:$J$48,I19))/INDEX($L$45:$L$48,I19))*V19</f>
        <v>1</v>
      </c>
      <c r="M19" s="2">
        <v>25</v>
      </c>
      <c r="N19" s="2">
        <v>0</v>
      </c>
      <c r="O19" s="51" cm="1">
        <f t="array" ref="O19">IF(I19&gt;4,99,(M19-INDEX($M$45:$M$48,I19))/INDEX($O$45:$O$48,I19))*W19</f>
        <v>1</v>
      </c>
      <c r="P19" s="3">
        <v>25</v>
      </c>
      <c r="Q19" s="3">
        <v>0</v>
      </c>
      <c r="R19" s="52" cm="1">
        <f t="array" ref="R19">IF(I19&gt;4,99,(P19-INDEX($P$45:$P$48,I19))/INDEX(R$45:R$48,I19))*X19</f>
        <v>1</v>
      </c>
      <c r="S19" s="4">
        <v>30</v>
      </c>
      <c r="T19" s="4">
        <v>0</v>
      </c>
      <c r="U19" s="53" cm="1">
        <f t="array" ref="U19">IF(I19&gt;4,99,(S19-INDEX($S$45:$S$48,I19))/INDEX($U$45:$U$48,I19))*Y19</f>
        <v>1</v>
      </c>
      <c r="V19" s="56">
        <f t="shared" si="0"/>
        <v>1</v>
      </c>
      <c r="W19" s="56">
        <f t="shared" si="1"/>
        <v>1</v>
      </c>
      <c r="X19" s="56">
        <f t="shared" si="2"/>
        <v>1</v>
      </c>
      <c r="Y19" s="56">
        <f t="shared" si="3"/>
        <v>1</v>
      </c>
    </row>
    <row r="20" spans="2:25" s="27" customFormat="1" ht="19.5" customHeight="1" x14ac:dyDescent="0.25">
      <c r="B20" s="55">
        <v>15</v>
      </c>
      <c r="C20" s="200" t="s">
        <v>60</v>
      </c>
      <c r="D20" s="200"/>
      <c r="E20" s="200"/>
      <c r="F20" s="200"/>
      <c r="G20" s="200"/>
      <c r="H20" s="19">
        <v>225</v>
      </c>
      <c r="I20" s="21">
        <f t="shared" si="4"/>
        <v>2</v>
      </c>
      <c r="J20" s="1">
        <v>25</v>
      </c>
      <c r="K20" s="1">
        <v>0</v>
      </c>
      <c r="L20" s="50" cm="1">
        <f t="array" ref="L20">IF(I20&gt;4,99,(J20-INDEX($J$45:$J$48,I20))/INDEX($L$45:$L$48,I20))*V20</f>
        <v>1</v>
      </c>
      <c r="M20" s="2">
        <v>25</v>
      </c>
      <c r="N20" s="2">
        <v>0</v>
      </c>
      <c r="O20" s="51" cm="1">
        <f t="array" ref="O20">IF(I20&gt;4,99,(M20-INDEX($M$45:$M$48,I20))/INDEX($O$45:$O$48,I20))*W20</f>
        <v>1</v>
      </c>
      <c r="P20" s="3">
        <v>40</v>
      </c>
      <c r="Q20" s="3">
        <v>0</v>
      </c>
      <c r="R20" s="52" cm="1">
        <f t="array" ref="R20">IF(I20&gt;4,99,(P20-INDEX($P$45:$P$48,I20))/INDEX(R$45:R$48,I20))*X20</f>
        <v>1</v>
      </c>
      <c r="S20" s="4">
        <v>45</v>
      </c>
      <c r="T20" s="4">
        <v>0</v>
      </c>
      <c r="U20" s="53" cm="1">
        <f t="array" ref="U20">IF(I20&gt;4,99,(S20-INDEX($S$45:$S$48,I20))/INDEX($U$45:$U$48,I20))*Y20</f>
        <v>1</v>
      </c>
      <c r="V20" s="56">
        <f t="shared" si="0"/>
        <v>1</v>
      </c>
      <c r="W20" s="56">
        <f t="shared" si="1"/>
        <v>1</v>
      </c>
      <c r="X20" s="56">
        <f t="shared" si="2"/>
        <v>1</v>
      </c>
      <c r="Y20" s="56">
        <f t="shared" si="3"/>
        <v>1</v>
      </c>
    </row>
    <row r="21" spans="2:25" s="27" customFormat="1" ht="19.5" customHeight="1" x14ac:dyDescent="0.25">
      <c r="B21" s="55">
        <v>16</v>
      </c>
      <c r="C21" s="200" t="s">
        <v>61</v>
      </c>
      <c r="D21" s="200"/>
      <c r="E21" s="200"/>
      <c r="F21" s="200"/>
      <c r="G21" s="200"/>
      <c r="H21" s="19">
        <v>255</v>
      </c>
      <c r="I21" s="21">
        <f t="shared" si="4"/>
        <v>1</v>
      </c>
      <c r="J21" s="1">
        <v>30</v>
      </c>
      <c r="K21" s="1">
        <v>0</v>
      </c>
      <c r="L21" s="50" cm="1">
        <f t="array" ref="L21">IF(I21&gt;4,99,(J21-INDEX($J$45:$J$48,I21))/INDEX($L$45:$L$48,I21))*V21</f>
        <v>1</v>
      </c>
      <c r="M21" s="2">
        <v>35</v>
      </c>
      <c r="N21" s="2">
        <v>0</v>
      </c>
      <c r="O21" s="51" cm="1">
        <f t="array" ref="O21">IF(I21&gt;4,99,(M21-INDEX($M$45:$M$48,I21))/INDEX($O$45:$O$48,I21))*W21</f>
        <v>1</v>
      </c>
      <c r="P21" s="3">
        <v>50</v>
      </c>
      <c r="Q21" s="3">
        <v>0</v>
      </c>
      <c r="R21" s="52" cm="1">
        <f t="array" ref="R21">IF(I21&gt;4,99,(P21-INDEX($P$45:$P$48,I21))/INDEX(R$45:R$48,I21))*X21</f>
        <v>1</v>
      </c>
      <c r="S21" s="4">
        <v>60</v>
      </c>
      <c r="T21" s="4">
        <v>0</v>
      </c>
      <c r="U21" s="53" cm="1">
        <f t="array" ref="U21">IF(I21&gt;4,99,(S21-INDEX($S$45:$S$48,I21))/INDEX($U$45:$U$48,I21))*Y21</f>
        <v>1</v>
      </c>
      <c r="V21" s="56">
        <f>TAN(ABS(K21)*3.14/360)+1</f>
        <v>1</v>
      </c>
      <c r="W21" s="56">
        <f t="shared" si="1"/>
        <v>1</v>
      </c>
      <c r="X21" s="56">
        <f t="shared" si="2"/>
        <v>1</v>
      </c>
      <c r="Y21" s="56">
        <f t="shared" si="3"/>
        <v>1</v>
      </c>
    </row>
    <row r="22" spans="2:25" s="27" customFormat="1" ht="19.5" customHeight="1" x14ac:dyDescent="0.25">
      <c r="B22" s="55">
        <v>17</v>
      </c>
      <c r="C22" s="200" t="s">
        <v>62</v>
      </c>
      <c r="D22" s="200"/>
      <c r="E22" s="200"/>
      <c r="F22" s="200"/>
      <c r="G22" s="200"/>
      <c r="H22" s="19">
        <v>10</v>
      </c>
      <c r="I22" s="21">
        <f t="shared" si="4"/>
        <v>4</v>
      </c>
      <c r="J22" s="1">
        <v>10</v>
      </c>
      <c r="K22" s="1">
        <v>0</v>
      </c>
      <c r="L22" s="50" cm="1">
        <f t="array" ref="L22">IF(I22&gt;4,99,(J22-INDEX($J$45:$J$48,I22))/INDEX($L$45:$L$48,I22))*V22</f>
        <v>1</v>
      </c>
      <c r="M22" s="2">
        <v>15</v>
      </c>
      <c r="N22" s="2">
        <v>0</v>
      </c>
      <c r="O22" s="51" cm="1">
        <f t="array" ref="O22">IF(I22&gt;4,99,(M22-INDEX($M$45:$M$48,I22))/INDEX($O$45:$O$48,I22))*W22</f>
        <v>1</v>
      </c>
      <c r="P22" s="3">
        <v>15</v>
      </c>
      <c r="Q22" s="3">
        <v>0</v>
      </c>
      <c r="R22" s="52" cm="1">
        <f t="array" ref="R22">IF(I22&gt;4,99,(P22-INDEX($P$45:$P$48,I22))/INDEX(R$45:R$48,I22))*X22</f>
        <v>1</v>
      </c>
      <c r="S22" s="4">
        <v>15</v>
      </c>
      <c r="T22" s="4">
        <v>0</v>
      </c>
      <c r="U22" s="53" cm="1">
        <f t="array" ref="U22">IF(I22&gt;4,99,(S22-INDEX($S$45:$S$48,I22))/INDEX($U$45:$U$48,I22))*Y22</f>
        <v>1</v>
      </c>
      <c r="V22" s="56">
        <f t="shared" si="0"/>
        <v>1</v>
      </c>
      <c r="W22" s="56">
        <f t="shared" si="1"/>
        <v>1</v>
      </c>
      <c r="X22" s="56">
        <f t="shared" si="2"/>
        <v>1</v>
      </c>
      <c r="Y22" s="56">
        <f t="shared" si="3"/>
        <v>1</v>
      </c>
    </row>
    <row r="23" spans="2:25" s="27" customFormat="1" ht="19.5" customHeight="1" x14ac:dyDescent="0.25">
      <c r="B23" s="55">
        <v>18</v>
      </c>
      <c r="C23" s="200" t="s">
        <v>63</v>
      </c>
      <c r="D23" s="200"/>
      <c r="E23" s="200"/>
      <c r="F23" s="200"/>
      <c r="G23" s="200"/>
      <c r="H23" s="19">
        <v>170</v>
      </c>
      <c r="I23" s="21">
        <f t="shared" si="4"/>
        <v>3</v>
      </c>
      <c r="J23" s="1">
        <v>20</v>
      </c>
      <c r="K23" s="1">
        <v>0</v>
      </c>
      <c r="L23" s="50" cm="1">
        <f t="array" ref="L23">IF(I23&gt;4,99,(J23-INDEX($J$45:$J$48,I23))/INDEX($L$45:$L$48,I23))*V23</f>
        <v>1</v>
      </c>
      <c r="M23" s="2">
        <v>25</v>
      </c>
      <c r="N23" s="2">
        <v>0</v>
      </c>
      <c r="O23" s="51" cm="1">
        <f t="array" ref="O23">IF(I23&gt;4,99,(M23-INDEX($M$45:$M$48,I23))/INDEX($O$45:$O$48,I23))*W23</f>
        <v>1</v>
      </c>
      <c r="P23" s="3">
        <v>25</v>
      </c>
      <c r="Q23" s="3">
        <v>0</v>
      </c>
      <c r="R23" s="52" cm="1">
        <f t="array" ref="R23">IF(I23&gt;4,99,(P23-INDEX($P$45:$P$48,I23))/INDEX(R$45:R$48,I23))*X23</f>
        <v>1</v>
      </c>
      <c r="S23" s="4">
        <v>30</v>
      </c>
      <c r="T23" s="4">
        <v>0</v>
      </c>
      <c r="U23" s="53" cm="1">
        <f t="array" ref="U23">IF(I23&gt;4,99,(S23-INDEX($S$45:$S$48,I23))/INDEX($U$45:$U$48,I23))*Y23</f>
        <v>1</v>
      </c>
      <c r="V23" s="56">
        <f t="shared" si="0"/>
        <v>1</v>
      </c>
      <c r="W23" s="56">
        <f t="shared" si="1"/>
        <v>1</v>
      </c>
      <c r="X23" s="56">
        <f t="shared" si="2"/>
        <v>1</v>
      </c>
      <c r="Y23" s="56">
        <f t="shared" si="3"/>
        <v>1</v>
      </c>
    </row>
    <row r="24" spans="2:25" s="27" customFormat="1" ht="19.5" customHeight="1" x14ac:dyDescent="0.25">
      <c r="B24" s="55">
        <v>19</v>
      </c>
      <c r="C24" s="200" t="s">
        <v>64</v>
      </c>
      <c r="D24" s="200"/>
      <c r="E24" s="200"/>
      <c r="F24" s="200"/>
      <c r="G24" s="200"/>
      <c r="H24" s="19">
        <v>225</v>
      </c>
      <c r="I24" s="21">
        <f t="shared" si="4"/>
        <v>2</v>
      </c>
      <c r="J24" s="1">
        <v>25</v>
      </c>
      <c r="K24" s="1">
        <v>0</v>
      </c>
      <c r="L24" s="50" cm="1">
        <f t="array" ref="L24">IF(I24&gt;4,99,(J24-INDEX($J$45:$J$48,I24))/INDEX($L$45:$L$48,I24))*V24</f>
        <v>1</v>
      </c>
      <c r="M24" s="2">
        <v>25</v>
      </c>
      <c r="N24" s="2">
        <v>0</v>
      </c>
      <c r="O24" s="51" cm="1">
        <f t="array" ref="O24">IF(I24&gt;4,99,(M24-INDEX($M$45:$M$48,I24))/INDEX($O$45:$O$48,I24))*W24</f>
        <v>1</v>
      </c>
      <c r="P24" s="3">
        <v>40</v>
      </c>
      <c r="Q24" s="3">
        <v>0</v>
      </c>
      <c r="R24" s="52" cm="1">
        <f t="array" ref="R24">IF(I24&gt;4,99,(P24-INDEX($P$45:$P$48,I24))/INDEX(R$45:R$48,I24))*X24</f>
        <v>1</v>
      </c>
      <c r="S24" s="4">
        <v>45</v>
      </c>
      <c r="T24" s="4">
        <v>0</v>
      </c>
      <c r="U24" s="53" cm="1">
        <f t="array" ref="U24">IF(I24&gt;4,99,(S24-INDEX($S$45:$S$48,I24))/INDEX($U$45:$U$48,I24))*Y24</f>
        <v>1</v>
      </c>
      <c r="V24" s="56">
        <f t="shared" si="0"/>
        <v>1</v>
      </c>
      <c r="W24" s="56">
        <f t="shared" si="1"/>
        <v>1</v>
      </c>
      <c r="X24" s="56">
        <f t="shared" si="2"/>
        <v>1</v>
      </c>
      <c r="Y24" s="56">
        <f t="shared" si="3"/>
        <v>1</v>
      </c>
    </row>
    <row r="25" spans="2:25" s="27" customFormat="1" ht="19.5" customHeight="1" x14ac:dyDescent="0.25">
      <c r="B25" s="55">
        <v>20</v>
      </c>
      <c r="C25" s="200" t="s">
        <v>65</v>
      </c>
      <c r="D25" s="200"/>
      <c r="E25" s="200"/>
      <c r="F25" s="200"/>
      <c r="G25" s="200"/>
      <c r="H25" s="19">
        <v>320</v>
      </c>
      <c r="I25" s="21">
        <f t="shared" si="4"/>
        <v>1</v>
      </c>
      <c r="J25" s="1">
        <v>30</v>
      </c>
      <c r="K25" s="1">
        <v>0</v>
      </c>
      <c r="L25" s="50" cm="1">
        <f t="array" ref="L25">IF(I25&gt;4,99,(J25-INDEX($J$45:$J$48,I25))/INDEX($L$45:$L$48,I25))*V25</f>
        <v>1</v>
      </c>
      <c r="M25" s="2">
        <v>35</v>
      </c>
      <c r="N25" s="2">
        <v>0</v>
      </c>
      <c r="O25" s="51" cm="1">
        <f t="array" ref="O25">IF(I25&gt;4,99,(M25-INDEX($M$45:$M$48,I25))/INDEX($O$45:$O$48,I25))*W25</f>
        <v>1</v>
      </c>
      <c r="P25" s="3">
        <v>50</v>
      </c>
      <c r="Q25" s="3">
        <v>0</v>
      </c>
      <c r="R25" s="52" cm="1">
        <f t="array" ref="R25">IF(I25&gt;4,99,(P25-INDEX($P$45:$P$48,I25))/INDEX(R$45:R$48,I25))*X25</f>
        <v>1</v>
      </c>
      <c r="S25" s="4">
        <v>60</v>
      </c>
      <c r="T25" s="4">
        <v>0</v>
      </c>
      <c r="U25" s="53" cm="1">
        <f t="array" ref="U25">IF(I25&gt;4,99,(S25-INDEX($S$45:$S$48,I25))/INDEX($U$45:$U$48,I25))*Y25</f>
        <v>1</v>
      </c>
      <c r="V25" s="56">
        <f t="shared" si="0"/>
        <v>1</v>
      </c>
      <c r="W25" s="56">
        <f t="shared" si="1"/>
        <v>1</v>
      </c>
      <c r="X25" s="56">
        <f t="shared" si="2"/>
        <v>1</v>
      </c>
      <c r="Y25" s="56">
        <f t="shared" si="3"/>
        <v>1</v>
      </c>
    </row>
    <row r="26" spans="2:25" s="27" customFormat="1" ht="19.5" customHeight="1" x14ac:dyDescent="0.25">
      <c r="B26" s="55">
        <v>21</v>
      </c>
      <c r="C26" s="200" t="s">
        <v>66</v>
      </c>
      <c r="D26" s="200"/>
      <c r="E26" s="200"/>
      <c r="F26" s="200"/>
      <c r="G26" s="200"/>
      <c r="H26" s="19">
        <v>105</v>
      </c>
      <c r="I26" s="21">
        <f t="shared" si="4"/>
        <v>4</v>
      </c>
      <c r="J26" s="1">
        <v>10</v>
      </c>
      <c r="K26" s="1">
        <v>0</v>
      </c>
      <c r="L26" s="50" cm="1">
        <f t="array" ref="L26">IF(I26&gt;4,99,(J26-INDEX($J$45:$J$48,I26))/INDEX($L$45:$L$48,I26))*V26</f>
        <v>1</v>
      </c>
      <c r="M26" s="2">
        <v>15</v>
      </c>
      <c r="N26" s="2">
        <v>0</v>
      </c>
      <c r="O26" s="51" cm="1">
        <f t="array" ref="O26">IF(I26&gt;4,99,(M26-INDEX($M$45:$M$48,I26))/INDEX($O$45:$O$48,I26))*W26</f>
        <v>1</v>
      </c>
      <c r="P26" s="3">
        <v>15</v>
      </c>
      <c r="Q26" s="3">
        <v>0</v>
      </c>
      <c r="R26" s="52" cm="1">
        <f t="array" ref="R26">IF(I26&gt;4,99,(P26-INDEX($P$45:$P$48,I26))/INDEX(R$45:R$48,I26))*X26</f>
        <v>1</v>
      </c>
      <c r="S26" s="4">
        <v>15</v>
      </c>
      <c r="T26" s="4">
        <v>0</v>
      </c>
      <c r="U26" s="53" cm="1">
        <f t="array" ref="U26">IF(I26&gt;4,99,(S26-INDEX($S$45:$S$48,I26))/INDEX($U$45:$U$48,I26))*Y26</f>
        <v>1</v>
      </c>
      <c r="V26" s="56">
        <f t="shared" si="0"/>
        <v>1</v>
      </c>
      <c r="W26" s="56">
        <f t="shared" si="1"/>
        <v>1</v>
      </c>
      <c r="X26" s="56">
        <f t="shared" si="2"/>
        <v>1</v>
      </c>
      <c r="Y26" s="56">
        <f t="shared" si="3"/>
        <v>1</v>
      </c>
    </row>
    <row r="27" spans="2:25" s="27" customFormat="1" ht="19.5" customHeight="1" x14ac:dyDescent="0.25">
      <c r="B27" s="55">
        <v>22</v>
      </c>
      <c r="C27" s="200" t="s">
        <v>67</v>
      </c>
      <c r="D27" s="200"/>
      <c r="E27" s="200"/>
      <c r="F27" s="200"/>
      <c r="G27" s="200"/>
      <c r="H27" s="19">
        <v>170</v>
      </c>
      <c r="I27" s="21">
        <f t="shared" si="4"/>
        <v>3</v>
      </c>
      <c r="J27" s="1">
        <v>20</v>
      </c>
      <c r="K27" s="1">
        <v>0</v>
      </c>
      <c r="L27" s="50" cm="1">
        <f t="array" ref="L27">IF(I27&gt;4,99,(J27-INDEX($J$45:$J$48,I27))/INDEX($L$45:$L$48,I27))*V27</f>
        <v>1</v>
      </c>
      <c r="M27" s="2">
        <v>25</v>
      </c>
      <c r="N27" s="2">
        <v>0</v>
      </c>
      <c r="O27" s="51" cm="1">
        <f t="array" ref="O27">IF(I27&gt;4,99,(M27-INDEX($M$45:$M$48,I27))/INDEX($O$45:$O$48,I27))*W27</f>
        <v>1</v>
      </c>
      <c r="P27" s="3">
        <v>25</v>
      </c>
      <c r="Q27" s="3">
        <v>0</v>
      </c>
      <c r="R27" s="52" cm="1">
        <f t="array" ref="R27">IF(I27&gt;4,99,(P27-INDEX($P$45:$P$48,I27))/INDEX(R$45:R$48,I27))*X27</f>
        <v>1</v>
      </c>
      <c r="S27" s="4">
        <v>30</v>
      </c>
      <c r="T27" s="4">
        <v>0</v>
      </c>
      <c r="U27" s="53" cm="1">
        <f t="array" ref="U27">IF(I27&gt;4,99,(S27-INDEX($S$45:$S$48,I27))/INDEX($U$45:$U$48,I27))*Y27</f>
        <v>1</v>
      </c>
      <c r="V27" s="56">
        <f t="shared" si="0"/>
        <v>1</v>
      </c>
      <c r="W27" s="56">
        <f t="shared" si="1"/>
        <v>1</v>
      </c>
      <c r="X27" s="56">
        <f t="shared" si="2"/>
        <v>1</v>
      </c>
      <c r="Y27" s="56">
        <f t="shared" si="3"/>
        <v>1</v>
      </c>
    </row>
    <row r="28" spans="2:25" s="27" customFormat="1" ht="19.5" customHeight="1" x14ac:dyDescent="0.25">
      <c r="B28" s="55">
        <v>23</v>
      </c>
      <c r="C28" s="200" t="s">
        <v>68</v>
      </c>
      <c r="D28" s="200"/>
      <c r="E28" s="200"/>
      <c r="F28" s="200"/>
      <c r="G28" s="200"/>
      <c r="H28" s="19">
        <v>225</v>
      </c>
      <c r="I28" s="21">
        <f t="shared" si="4"/>
        <v>2</v>
      </c>
      <c r="J28" s="1">
        <v>25</v>
      </c>
      <c r="K28" s="1">
        <v>0</v>
      </c>
      <c r="L28" s="50" cm="1">
        <f t="array" ref="L28">IF(I28&gt;4,99,(J28-INDEX($J$45:$J$48,I28))/INDEX($L$45:$L$48,I28))*V28</f>
        <v>1</v>
      </c>
      <c r="M28" s="2">
        <v>25</v>
      </c>
      <c r="N28" s="2">
        <v>0</v>
      </c>
      <c r="O28" s="51" cm="1">
        <f t="array" ref="O28">IF(I28&gt;4,99,(M28-INDEX($M$45:$M$48,I28))/INDEX($O$45:$O$48,I28))*W28</f>
        <v>1</v>
      </c>
      <c r="P28" s="3">
        <v>40</v>
      </c>
      <c r="Q28" s="3">
        <v>0</v>
      </c>
      <c r="R28" s="52" cm="1">
        <f t="array" ref="R28">IF(I28&gt;4,99,(P28-INDEX($P$45:$P$48,I28))/INDEX(R$45:R$48,I28))*X28</f>
        <v>1</v>
      </c>
      <c r="S28" s="4">
        <v>45</v>
      </c>
      <c r="T28" s="4">
        <v>0</v>
      </c>
      <c r="U28" s="53" cm="1">
        <f t="array" ref="U28">IF(I28&gt;4,99,(S28-INDEX($S$45:$S$48,I28))/INDEX($U$45:$U$48,I28))*Y28</f>
        <v>1</v>
      </c>
      <c r="V28" s="56">
        <f t="shared" si="0"/>
        <v>1</v>
      </c>
      <c r="W28" s="56">
        <f t="shared" si="1"/>
        <v>1</v>
      </c>
      <c r="X28" s="56">
        <f t="shared" si="2"/>
        <v>1</v>
      </c>
      <c r="Y28" s="56">
        <f t="shared" si="3"/>
        <v>1</v>
      </c>
    </row>
    <row r="29" spans="2:25" s="27" customFormat="1" ht="19.5" customHeight="1" x14ac:dyDescent="0.25">
      <c r="B29" s="55">
        <v>24</v>
      </c>
      <c r="C29" s="200" t="s">
        <v>69</v>
      </c>
      <c r="D29" s="200"/>
      <c r="E29" s="200"/>
      <c r="F29" s="200"/>
      <c r="G29" s="200"/>
      <c r="H29" s="19">
        <v>320</v>
      </c>
      <c r="I29" s="21">
        <f t="shared" si="4"/>
        <v>1</v>
      </c>
      <c r="J29" s="1">
        <v>30</v>
      </c>
      <c r="K29" s="1">
        <v>0</v>
      </c>
      <c r="L29" s="50" cm="1">
        <f t="array" ref="L29">IF(I29&gt;4,99,(J29-INDEX($J$45:$J$48,I29))/INDEX($L$45:$L$48,I29))*V29</f>
        <v>1</v>
      </c>
      <c r="M29" s="2">
        <v>35</v>
      </c>
      <c r="N29" s="2">
        <v>0</v>
      </c>
      <c r="O29" s="51" cm="1">
        <f t="array" ref="O29">IF(I29&gt;4,99,(M29-INDEX($M$45:$M$48,I29))/INDEX($O$45:$O$48,I29))*W29</f>
        <v>1</v>
      </c>
      <c r="P29" s="3">
        <v>50</v>
      </c>
      <c r="Q29" s="3">
        <v>0</v>
      </c>
      <c r="R29" s="52" cm="1">
        <f t="array" ref="R29">IF(I29&gt;4,99,(P29-INDEX($P$45:$P$48,I29))/INDEX(R$45:R$48,I29))*X29</f>
        <v>1</v>
      </c>
      <c r="S29" s="4">
        <v>60</v>
      </c>
      <c r="T29" s="4">
        <v>0</v>
      </c>
      <c r="U29" s="53" cm="1">
        <f t="array" ref="U29">IF(I29&gt;4,99,(S29-INDEX($S$45:$S$48,I29))/INDEX($U$45:$U$48,I29))*Y29</f>
        <v>1</v>
      </c>
      <c r="V29" s="56">
        <f t="shared" si="0"/>
        <v>1</v>
      </c>
      <c r="W29" s="56">
        <f t="shared" si="1"/>
        <v>1</v>
      </c>
      <c r="X29" s="56">
        <f t="shared" si="2"/>
        <v>1</v>
      </c>
      <c r="Y29" s="56">
        <f t="shared" si="3"/>
        <v>1</v>
      </c>
    </row>
    <row r="30" spans="2:25" s="27" customFormat="1" ht="19.5" customHeight="1" x14ac:dyDescent="0.25">
      <c r="B30" s="55">
        <v>25</v>
      </c>
      <c r="C30" s="200" t="s">
        <v>70</v>
      </c>
      <c r="D30" s="200"/>
      <c r="E30" s="200"/>
      <c r="F30" s="200"/>
      <c r="G30" s="200"/>
      <c r="H30" s="19">
        <v>105</v>
      </c>
      <c r="I30" s="21">
        <f t="shared" si="4"/>
        <v>4</v>
      </c>
      <c r="J30" s="1">
        <v>10</v>
      </c>
      <c r="K30" s="1">
        <v>0</v>
      </c>
      <c r="L30" s="50" cm="1">
        <f t="array" ref="L30">IF(I30&gt;4,99,(J30-INDEX($J$45:$J$48,I30))/INDEX($L$45:$L$48,I30))*V30</f>
        <v>1</v>
      </c>
      <c r="M30" s="2">
        <v>15</v>
      </c>
      <c r="N30" s="2">
        <v>0</v>
      </c>
      <c r="O30" s="51" cm="1">
        <f t="array" ref="O30">IF(I30&gt;4,99,(M30-INDEX($M$45:$M$48,I30))/INDEX($O$45:$O$48,I30))*W30</f>
        <v>1</v>
      </c>
      <c r="P30" s="3">
        <v>15</v>
      </c>
      <c r="Q30" s="3">
        <v>0</v>
      </c>
      <c r="R30" s="52" cm="1">
        <f t="array" ref="R30">IF(I30&gt;4,99,(P30-INDEX($P$45:$P$48,I30))/INDEX(R$45:R$48,I30))*X30</f>
        <v>1</v>
      </c>
      <c r="S30" s="4">
        <v>15</v>
      </c>
      <c r="T30" s="4">
        <v>0</v>
      </c>
      <c r="U30" s="53" cm="1">
        <f t="array" ref="U30">IF(I30&gt;4,99,(S30-INDEX($S$45:$S$48,I30))/INDEX($U$45:$U$48,I30))*Y30</f>
        <v>1</v>
      </c>
      <c r="V30" s="56">
        <f t="shared" si="0"/>
        <v>1</v>
      </c>
      <c r="W30" s="56">
        <f t="shared" si="1"/>
        <v>1</v>
      </c>
      <c r="X30" s="56">
        <f t="shared" si="2"/>
        <v>1</v>
      </c>
      <c r="Y30" s="56">
        <f t="shared" si="3"/>
        <v>1</v>
      </c>
    </row>
    <row r="31" spans="2:25" s="27" customFormat="1" ht="19.5" customHeight="1" x14ac:dyDescent="0.25">
      <c r="B31" s="55">
        <v>26</v>
      </c>
      <c r="C31" s="200" t="s">
        <v>71</v>
      </c>
      <c r="D31" s="200"/>
      <c r="E31" s="200"/>
      <c r="F31" s="200"/>
      <c r="G31" s="200"/>
      <c r="H31" s="19">
        <v>170</v>
      </c>
      <c r="I31" s="21">
        <f t="shared" si="4"/>
        <v>3</v>
      </c>
      <c r="J31" s="1">
        <v>20</v>
      </c>
      <c r="K31" s="1">
        <v>0</v>
      </c>
      <c r="L31" s="50" cm="1">
        <f t="array" ref="L31">IF(I31&gt;4,99,(J31-INDEX($J$45:$J$48,I31))/INDEX($L$45:$L$48,I31))*V31</f>
        <v>1</v>
      </c>
      <c r="M31" s="2">
        <v>25</v>
      </c>
      <c r="N31" s="2">
        <v>0</v>
      </c>
      <c r="O31" s="51" cm="1">
        <f t="array" ref="O31">IF(I31&gt;4,99,(M31-INDEX($M$45:$M$48,I31))/INDEX($O$45:$O$48,I31))*W31</f>
        <v>1</v>
      </c>
      <c r="P31" s="3">
        <v>25</v>
      </c>
      <c r="Q31" s="3">
        <v>0</v>
      </c>
      <c r="R31" s="52" cm="1">
        <f t="array" ref="R31">IF(I31&gt;4,99,(P31-INDEX($P$45:$P$48,I31))/INDEX(R$45:R$48,I31))*X31</f>
        <v>1</v>
      </c>
      <c r="S31" s="4">
        <v>30</v>
      </c>
      <c r="T31" s="4">
        <v>0</v>
      </c>
      <c r="U31" s="53" cm="1">
        <f t="array" ref="U31">IF(I31&gt;4,99,(S31-INDEX($S$45:$S$48,I31))/INDEX($U$45:$U$48,I31))*Y31</f>
        <v>1</v>
      </c>
      <c r="V31" s="56">
        <f t="shared" si="0"/>
        <v>1</v>
      </c>
      <c r="W31" s="56">
        <f t="shared" si="1"/>
        <v>1</v>
      </c>
      <c r="X31" s="56">
        <f t="shared" si="2"/>
        <v>1</v>
      </c>
      <c r="Y31" s="56">
        <f t="shared" si="3"/>
        <v>1</v>
      </c>
    </row>
    <row r="32" spans="2:25" s="27" customFormat="1" ht="19.5" customHeight="1" x14ac:dyDescent="0.25">
      <c r="B32" s="55">
        <v>27</v>
      </c>
      <c r="C32" s="200" t="s">
        <v>72</v>
      </c>
      <c r="D32" s="200"/>
      <c r="E32" s="200"/>
      <c r="F32" s="200"/>
      <c r="G32" s="200"/>
      <c r="H32" s="19">
        <v>225</v>
      </c>
      <c r="I32" s="21">
        <f t="shared" si="4"/>
        <v>2</v>
      </c>
      <c r="J32" s="1">
        <v>25</v>
      </c>
      <c r="K32" s="1">
        <v>0</v>
      </c>
      <c r="L32" s="50" cm="1">
        <f t="array" ref="L32">IF(I32&gt;4,99,(J32-INDEX($J$45:$J$48,I32))/INDEX($L$45:$L$48,I32))*V32</f>
        <v>1</v>
      </c>
      <c r="M32" s="2">
        <v>25</v>
      </c>
      <c r="N32" s="2">
        <v>0</v>
      </c>
      <c r="O32" s="51" cm="1">
        <f t="array" ref="O32">IF(I32&gt;4,99,(M32-INDEX($M$45:$M$48,I32))/INDEX($O$45:$O$48,I32))*W32</f>
        <v>1</v>
      </c>
      <c r="P32" s="3">
        <v>40</v>
      </c>
      <c r="Q32" s="3">
        <v>0</v>
      </c>
      <c r="R32" s="52" cm="1">
        <f t="array" ref="R32">IF(I32&gt;4,99,(P32-INDEX($P$45:$P$48,I32))/INDEX(R$45:R$48,I32))*X32</f>
        <v>1</v>
      </c>
      <c r="S32" s="4">
        <v>45</v>
      </c>
      <c r="T32" s="4">
        <v>0</v>
      </c>
      <c r="U32" s="53" cm="1">
        <f t="array" ref="U32">IF(I32&gt;4,99,(S32-INDEX($S$45:$S$48,I32))/INDEX($U$45:$U$48,I32))*Y32</f>
        <v>1</v>
      </c>
      <c r="V32" s="56">
        <f t="shared" si="0"/>
        <v>1</v>
      </c>
      <c r="W32" s="56">
        <f t="shared" si="1"/>
        <v>1</v>
      </c>
      <c r="X32" s="56">
        <f t="shared" si="2"/>
        <v>1</v>
      </c>
      <c r="Y32" s="56">
        <f t="shared" si="3"/>
        <v>1</v>
      </c>
    </row>
    <row r="33" spans="1:28" ht="19.5" customHeight="1" x14ac:dyDescent="0.25">
      <c r="B33" s="57">
        <v>28</v>
      </c>
      <c r="C33" s="200" t="s">
        <v>73</v>
      </c>
      <c r="D33" s="200"/>
      <c r="E33" s="200"/>
      <c r="F33" s="200"/>
      <c r="G33" s="200"/>
      <c r="H33" s="5">
        <v>320</v>
      </c>
      <c r="I33" s="21">
        <f t="shared" si="4"/>
        <v>1</v>
      </c>
      <c r="J33" s="6">
        <v>30</v>
      </c>
      <c r="K33" s="6">
        <v>0</v>
      </c>
      <c r="L33" s="50" cm="1">
        <f t="array" ref="L33">IF(I33&gt;4,99,(J33-INDEX($J$45:$J$48,I33))/INDEX($L$45:$L$48,I33))*V33</f>
        <v>1</v>
      </c>
      <c r="M33" s="7">
        <v>35</v>
      </c>
      <c r="N33" s="7">
        <v>0</v>
      </c>
      <c r="O33" s="51" cm="1">
        <f t="array" ref="O33">IF(I33&gt;4,99,(M33-INDEX($M$45:$M$48,I33))/INDEX($O$45:$O$48,I33))*W33</f>
        <v>1</v>
      </c>
      <c r="P33" s="8">
        <v>50</v>
      </c>
      <c r="Q33" s="8">
        <v>0</v>
      </c>
      <c r="R33" s="52" cm="1">
        <f t="array" ref="R33">IF(I33&gt;4,99,(P33-INDEX($P$45:$P$48,I33))/INDEX(R$45:R$48,I33))*X33</f>
        <v>1</v>
      </c>
      <c r="S33" s="9">
        <v>60</v>
      </c>
      <c r="T33" s="9">
        <v>0</v>
      </c>
      <c r="U33" s="53" cm="1">
        <f t="array" ref="U33">IF(I33&gt;4,99,(S33-INDEX($S$45:$S$48,I33))/INDEX($U$45:$U$48,I33))*Y33</f>
        <v>1</v>
      </c>
      <c r="V33" s="58">
        <f t="shared" si="0"/>
        <v>1</v>
      </c>
      <c r="W33" s="58">
        <f t="shared" si="1"/>
        <v>1</v>
      </c>
      <c r="X33" s="58">
        <f t="shared" si="2"/>
        <v>1</v>
      </c>
      <c r="Y33" s="58">
        <f t="shared" si="3"/>
        <v>1</v>
      </c>
      <c r="Z33" s="27"/>
      <c r="AA33" s="27"/>
    </row>
    <row r="34" spans="1:28" ht="19.5" customHeight="1" x14ac:dyDescent="0.25">
      <c r="B34" s="55">
        <v>29</v>
      </c>
      <c r="C34" s="200" t="s">
        <v>74</v>
      </c>
      <c r="D34" s="200"/>
      <c r="E34" s="200"/>
      <c r="F34" s="200"/>
      <c r="G34" s="200"/>
      <c r="H34" s="20">
        <v>105</v>
      </c>
      <c r="I34" s="21">
        <f t="shared" si="4"/>
        <v>4</v>
      </c>
      <c r="J34" s="6">
        <v>10</v>
      </c>
      <c r="K34" s="6">
        <v>0</v>
      </c>
      <c r="L34" s="50" cm="1">
        <f t="array" ref="L34">IF(I34&gt;4,99,(J34-INDEX($J$45:$J$48,I34))/INDEX($L$45:$L$48,I34))*V34</f>
        <v>1</v>
      </c>
      <c r="M34" s="7">
        <v>15</v>
      </c>
      <c r="N34" s="7">
        <v>0</v>
      </c>
      <c r="O34" s="51" cm="1">
        <f t="array" ref="O34">IF(I34&gt;4,99,(M34-INDEX($M$45:$M$48,I34))/INDEX($O$45:$O$48,I34))*W34</f>
        <v>1</v>
      </c>
      <c r="P34" s="8">
        <v>15</v>
      </c>
      <c r="Q34" s="8">
        <v>0</v>
      </c>
      <c r="R34" s="52" cm="1">
        <f t="array" ref="R34">IF(I34&gt;4,99,(P34-INDEX($P$45:$P$48,I34))/INDEX(R$45:R$48,I34))*X34</f>
        <v>1</v>
      </c>
      <c r="S34" s="9">
        <v>15</v>
      </c>
      <c r="T34" s="9">
        <v>0</v>
      </c>
      <c r="U34" s="53" cm="1">
        <f t="array" ref="U34">IF(I34&gt;4,99,(S34-INDEX($S$45:$S$48,I34))/INDEX($U$45:$U$48,I34))*Y34</f>
        <v>1</v>
      </c>
      <c r="V34" s="58">
        <f t="shared" si="0"/>
        <v>1</v>
      </c>
      <c r="W34" s="58">
        <f t="shared" si="1"/>
        <v>1</v>
      </c>
      <c r="X34" s="58">
        <f t="shared" si="2"/>
        <v>1</v>
      </c>
      <c r="Y34" s="58">
        <f t="shared" si="3"/>
        <v>1</v>
      </c>
    </row>
    <row r="35" spans="1:28" ht="19.5" customHeight="1" x14ac:dyDescent="0.25">
      <c r="B35" s="55">
        <v>30</v>
      </c>
      <c r="C35" s="200" t="s">
        <v>75</v>
      </c>
      <c r="D35" s="200"/>
      <c r="E35" s="200"/>
      <c r="F35" s="200"/>
      <c r="G35" s="200"/>
      <c r="H35" s="20">
        <v>170</v>
      </c>
      <c r="I35" s="21">
        <f t="shared" si="4"/>
        <v>3</v>
      </c>
      <c r="J35" s="6">
        <v>20</v>
      </c>
      <c r="K35" s="6">
        <v>0</v>
      </c>
      <c r="L35" s="50" cm="1">
        <f t="array" ref="L35">IF(I35&gt;4,99,(J35-INDEX($J$45:$J$48,I35))/INDEX($L$45:$L$48,I35))*V35</f>
        <v>1</v>
      </c>
      <c r="M35" s="7">
        <v>25</v>
      </c>
      <c r="N35" s="7">
        <v>0</v>
      </c>
      <c r="O35" s="51" cm="1">
        <f t="array" ref="O35">IF(I35&gt;4,99,(M35-INDEX($M$45:$M$48,I35))/INDEX($O$45:$O$48,I35))*W35</f>
        <v>1</v>
      </c>
      <c r="P35" s="8">
        <v>25</v>
      </c>
      <c r="Q35" s="8">
        <v>0</v>
      </c>
      <c r="R35" s="52" cm="1">
        <f t="array" ref="R35">IF(I35&gt;4,99,(P35-INDEX($P$45:$P$48,I35))/INDEX(R$45:R$48,I35))*X35</f>
        <v>1</v>
      </c>
      <c r="S35" s="9">
        <v>30</v>
      </c>
      <c r="T35" s="9">
        <v>0</v>
      </c>
      <c r="U35" s="53" cm="1">
        <f t="array" ref="U35">IF(I35&gt;4,99,(S35-INDEX($S$45:$S$48,I35))/INDEX($U$45:$U$48,I35))*Y35</f>
        <v>1</v>
      </c>
      <c r="V35" s="58">
        <f t="shared" si="0"/>
        <v>1</v>
      </c>
      <c r="W35" s="58">
        <f t="shared" si="1"/>
        <v>1</v>
      </c>
      <c r="X35" s="58">
        <f t="shared" si="2"/>
        <v>1</v>
      </c>
      <c r="Y35" s="58">
        <f t="shared" si="3"/>
        <v>1</v>
      </c>
    </row>
    <row r="36" spans="1:28" ht="19.5" customHeight="1" x14ac:dyDescent="0.25">
      <c r="B36" s="55">
        <v>31</v>
      </c>
      <c r="C36" s="200" t="s">
        <v>76</v>
      </c>
      <c r="D36" s="200"/>
      <c r="E36" s="200"/>
      <c r="F36" s="200"/>
      <c r="G36" s="200"/>
      <c r="H36" s="20">
        <v>220</v>
      </c>
      <c r="I36" s="21">
        <f t="shared" si="4"/>
        <v>2</v>
      </c>
      <c r="J36" s="6">
        <v>25</v>
      </c>
      <c r="K36" s="6">
        <v>0</v>
      </c>
      <c r="L36" s="50" cm="1">
        <f t="array" ref="L36">IF(I36&gt;4,99,(J36-INDEX($J$45:$J$48,I36))/INDEX($L$45:$L$48,I36))*V36</f>
        <v>1</v>
      </c>
      <c r="M36" s="7">
        <v>25</v>
      </c>
      <c r="N36" s="7">
        <v>0</v>
      </c>
      <c r="O36" s="51" cm="1">
        <f t="array" ref="O36">IF(I36&gt;4,99,(M36-INDEX($M$45:$M$48,I36))/INDEX($O$45:$O$48,I36))*W36</f>
        <v>1</v>
      </c>
      <c r="P36" s="8">
        <v>40</v>
      </c>
      <c r="Q36" s="8">
        <v>0</v>
      </c>
      <c r="R36" s="52" cm="1">
        <f t="array" ref="R36">IF(I36&gt;4,99,(P36-INDEX($P$45:$P$48,I36))/INDEX(R$45:R$48,I36))*X36</f>
        <v>1</v>
      </c>
      <c r="S36" s="9">
        <v>45</v>
      </c>
      <c r="T36" s="9">
        <v>0</v>
      </c>
      <c r="U36" s="53" cm="1">
        <f t="array" ref="U36">IF(I36&gt;4,99,(S36-INDEX($S$45:$S$48,I36))/INDEX($U$45:$U$48,I36))*Y36</f>
        <v>1</v>
      </c>
      <c r="V36" s="58">
        <f t="shared" si="0"/>
        <v>1</v>
      </c>
      <c r="W36" s="58">
        <f t="shared" si="1"/>
        <v>1</v>
      </c>
      <c r="X36" s="58">
        <f t="shared" si="2"/>
        <v>1</v>
      </c>
      <c r="Y36" s="58">
        <f t="shared" si="3"/>
        <v>1</v>
      </c>
    </row>
    <row r="37" spans="1:28" ht="19.5" customHeight="1" thickBot="1" x14ac:dyDescent="0.3">
      <c r="B37" s="60">
        <v>32</v>
      </c>
      <c r="C37" s="200" t="s">
        <v>77</v>
      </c>
      <c r="D37" s="200"/>
      <c r="E37" s="200"/>
      <c r="F37" s="200"/>
      <c r="G37" s="200"/>
      <c r="H37" s="149">
        <v>320</v>
      </c>
      <c r="I37" s="21">
        <f t="shared" si="4"/>
        <v>1</v>
      </c>
      <c r="J37" s="10">
        <v>30</v>
      </c>
      <c r="K37" s="10">
        <v>0</v>
      </c>
      <c r="L37" s="50" cm="1">
        <f t="array" ref="L37">IF(I37&gt;4,99,(J37-INDEX($J$45:$J$48,I37))/INDEX($L$45:$L$48,I37))*V37</f>
        <v>1</v>
      </c>
      <c r="M37" s="11">
        <v>35</v>
      </c>
      <c r="N37" s="11">
        <v>0</v>
      </c>
      <c r="O37" s="51" cm="1">
        <f t="array" ref="O37">IF(I37&gt;4,99,(M37-INDEX($M$45:$M$48,I37))/INDEX($O$45:$O$48,I37))*W37</f>
        <v>1</v>
      </c>
      <c r="P37" s="12">
        <v>50</v>
      </c>
      <c r="Q37" s="12">
        <v>0</v>
      </c>
      <c r="R37" s="52" cm="1">
        <f t="array" ref="R37">IF(I37&gt;4,99,(P37-INDEX($P$45:$P$48,I37))/INDEX(R$45:R$48,I37))*X37</f>
        <v>1</v>
      </c>
      <c r="S37" s="13">
        <v>60</v>
      </c>
      <c r="T37" s="13">
        <v>0</v>
      </c>
      <c r="U37" s="53" cm="1">
        <f t="array" ref="U37">IF(I37&gt;4,99,(S37-INDEX($S$45:$S$48,I37))/INDEX($U$45:$U$48,I37))*Y37</f>
        <v>1</v>
      </c>
      <c r="V37" s="62">
        <f t="shared" ref="V37" si="5">TAN(ABS(K37)*3.14/360)+1</f>
        <v>1</v>
      </c>
      <c r="W37" s="62">
        <f t="shared" ref="W37" si="6">TAN(ABS(N37)*3.14/360)+1</f>
        <v>1</v>
      </c>
      <c r="X37" s="62">
        <f t="shared" ref="X37" si="7">TAN(ABS(Q37)*3.14/360)+1</f>
        <v>1</v>
      </c>
      <c r="Y37" s="62">
        <f t="shared" ref="Y37" si="8">TAN(ABS(T37)*3.14/360)+1</f>
        <v>1</v>
      </c>
      <c r="Z37" s="63"/>
    </row>
    <row r="38" spans="1:28" ht="20.149999999999999" customHeight="1" thickBot="1" x14ac:dyDescent="0.3">
      <c r="A38" s="64"/>
      <c r="B38" s="65"/>
      <c r="C38" s="65"/>
      <c r="D38" s="66">
        <f ca="1">COUNTIF(OFFSET($I$6,0,0,$Y$3,1),D$39)</f>
        <v>7</v>
      </c>
      <c r="E38" s="67">
        <f t="shared" ref="E38:G38" ca="1" si="9">COUNTIF(OFFSET($I$6,0,0,$Y$3,1),E$39)</f>
        <v>7</v>
      </c>
      <c r="F38" s="67">
        <f t="shared" ca="1" si="9"/>
        <v>7</v>
      </c>
      <c r="G38" s="67">
        <f t="shared" ca="1" si="9"/>
        <v>7</v>
      </c>
      <c r="H38" s="68" t="s">
        <v>26</v>
      </c>
      <c r="I38" s="69" t="s">
        <v>4</v>
      </c>
      <c r="J38" s="70">
        <f ca="1">SUM(OFFSET(J6,0,0,$Y$3,1))</f>
        <v>595</v>
      </c>
      <c r="K38" s="70">
        <f ca="1">J38*V38</f>
        <v>595</v>
      </c>
      <c r="L38" s="71">
        <f ca="1">AVERAGE(OFFSET(L6,0,0,$Y$3,1))</f>
        <v>1</v>
      </c>
      <c r="M38" s="69">
        <f ca="1">SUM(OFFSET(M6,0,0,$Y$3,1))</f>
        <v>700</v>
      </c>
      <c r="N38" s="69">
        <f ca="1">M38*W38</f>
        <v>700</v>
      </c>
      <c r="O38" s="72">
        <f ca="1">AVERAGE(OFFSET(O6,0,0,$Y$3,1))</f>
        <v>1</v>
      </c>
      <c r="P38" s="73">
        <f ca="1">SUM(OFFSET(P6,0,0,$Y$3,1))</f>
        <v>910</v>
      </c>
      <c r="Q38" s="73">
        <f ca="1">P38*X38</f>
        <v>910</v>
      </c>
      <c r="R38" s="74">
        <f ca="1">AVERAGE(OFFSET(R6,0,0,$Y$3,1))</f>
        <v>1</v>
      </c>
      <c r="S38" s="75">
        <f ca="1">SUM(OFFSET(S6,0,0,$Y$3,1))</f>
        <v>1050</v>
      </c>
      <c r="T38" s="75">
        <f ca="1">S38*Y38</f>
        <v>1050</v>
      </c>
      <c r="U38" s="76">
        <f ca="1">AVERAGE(OFFSET(U6,0,0,$Y$3,1))</f>
        <v>1</v>
      </c>
      <c r="V38" s="77">
        <f ca="1">AVERAGE(OFFSET(V6,0,0,$Y$3,1))</f>
        <v>1</v>
      </c>
      <c r="W38" s="77">
        <f ca="1">AVERAGE(OFFSET(W6,0,0,$Y$3,1))</f>
        <v>1</v>
      </c>
      <c r="X38" s="77">
        <f ca="1">AVERAGE(OFFSET(X6,0,0,$Y$3,1))</f>
        <v>1</v>
      </c>
      <c r="Y38" s="77">
        <f ca="1">AVERAGE(OFFSET(Y6,0,0,$Y$3,1))</f>
        <v>1</v>
      </c>
      <c r="Z38" s="78"/>
      <c r="AA38" s="78"/>
      <c r="AB38" s="79"/>
    </row>
    <row r="39" spans="1:28" ht="20.149999999999999" customHeight="1" thickBot="1" x14ac:dyDescent="0.3">
      <c r="B39" s="80"/>
      <c r="C39" s="80"/>
      <c r="D39" s="81">
        <v>1</v>
      </c>
      <c r="E39" s="82">
        <v>2</v>
      </c>
      <c r="F39" s="82">
        <v>3</v>
      </c>
      <c r="G39" s="82">
        <v>4</v>
      </c>
      <c r="H39" s="83" t="s">
        <v>18</v>
      </c>
      <c r="I39" s="84" t="s">
        <v>5</v>
      </c>
      <c r="J39" s="54">
        <f>(J45+J46+J47+J48)*($Y$3/4)</f>
        <v>210</v>
      </c>
      <c r="K39" s="201" t="s">
        <v>6</v>
      </c>
      <c r="L39" s="201" t="s">
        <v>7</v>
      </c>
      <c r="M39" s="84">
        <f>(M45+M46+M47+M48)*($Y$3/4)</f>
        <v>315</v>
      </c>
      <c r="N39" s="201" t="s">
        <v>6</v>
      </c>
      <c r="O39" s="201" t="s">
        <v>7</v>
      </c>
      <c r="P39" s="84">
        <f>(P45+P46+P47+P48)*($Y$3/4)</f>
        <v>315</v>
      </c>
      <c r="Q39" s="201" t="s">
        <v>6</v>
      </c>
      <c r="R39" s="201" t="s">
        <v>7</v>
      </c>
      <c r="S39" s="84">
        <f>(S45+S46+S47+S48)*($Y$3/4)</f>
        <v>350</v>
      </c>
      <c r="T39" s="201" t="s">
        <v>6</v>
      </c>
      <c r="U39" s="201" t="s">
        <v>7</v>
      </c>
      <c r="V39" s="78"/>
      <c r="W39" s="78"/>
      <c r="X39" s="78"/>
      <c r="Y39" s="78"/>
      <c r="Z39" s="78"/>
      <c r="AA39" s="78"/>
      <c r="AB39" s="79"/>
    </row>
    <row r="40" spans="1:28" ht="29.15" customHeight="1" thickBot="1" x14ac:dyDescent="0.4">
      <c r="B40" s="79"/>
      <c r="C40" s="79"/>
      <c r="D40" s="79"/>
      <c r="E40" s="79"/>
      <c r="F40" s="79"/>
      <c r="G40" s="79"/>
      <c r="H40" s="79"/>
      <c r="I40" s="85" t="s">
        <v>8</v>
      </c>
      <c r="J40" s="62">
        <f>(K45+K46+K47+K48)*($Y$3/4)</f>
        <v>595</v>
      </c>
      <c r="K40" s="202"/>
      <c r="L40" s="202"/>
      <c r="M40" s="86">
        <f>(N45+N46+N47+N48)*($Y$3/4)</f>
        <v>700</v>
      </c>
      <c r="N40" s="202"/>
      <c r="O40" s="202"/>
      <c r="P40" s="86">
        <f>(Q45+Q46+Q47+Q48)*($Y$3/4)</f>
        <v>910</v>
      </c>
      <c r="Q40" s="202"/>
      <c r="R40" s="202"/>
      <c r="S40" s="86">
        <f>(T45+T46+T47+T48)*($Y$3/4)</f>
        <v>1050</v>
      </c>
      <c r="T40" s="202"/>
      <c r="U40" s="202"/>
      <c r="W40" s="87"/>
      <c r="X40" s="87"/>
      <c r="Y40" s="87"/>
      <c r="Z40" s="87"/>
      <c r="AA40" s="78"/>
      <c r="AB40" s="79"/>
    </row>
    <row r="41" spans="1:28" ht="53.15" customHeight="1" thickBot="1" x14ac:dyDescent="0.3">
      <c r="B41" s="79"/>
      <c r="C41" s="79"/>
      <c r="D41" s="79"/>
      <c r="E41" s="221"/>
      <c r="F41" s="221"/>
      <c r="G41" s="221"/>
      <c r="H41" s="79"/>
      <c r="I41" s="88" t="s">
        <v>9</v>
      </c>
      <c r="J41" s="89">
        <f ca="1">J38/J40</f>
        <v>1</v>
      </c>
      <c r="K41" s="90">
        <f ca="1">K38/J40</f>
        <v>1</v>
      </c>
      <c r="L41" s="91">
        <f>J40*Z4</f>
        <v>416.5</v>
      </c>
      <c r="M41" s="92">
        <f ca="1">M38/M40</f>
        <v>1</v>
      </c>
      <c r="N41" s="93">
        <f ca="1">N38/M40</f>
        <v>1</v>
      </c>
      <c r="O41" s="91">
        <f>M40*Z4</f>
        <v>489.99999999999994</v>
      </c>
      <c r="P41" s="94">
        <f ca="1">P38/P40</f>
        <v>1</v>
      </c>
      <c r="Q41" s="95">
        <f ca="1">Q38/P40</f>
        <v>1</v>
      </c>
      <c r="R41" s="91">
        <f>P40*Z4</f>
        <v>637</v>
      </c>
      <c r="S41" s="96">
        <f ca="1">S38/S40</f>
        <v>1</v>
      </c>
      <c r="T41" s="76">
        <f ca="1">T38/S40</f>
        <v>1</v>
      </c>
      <c r="U41" s="91">
        <f>S40*Z4</f>
        <v>735</v>
      </c>
      <c r="V41" s="203" t="s">
        <v>27</v>
      </c>
      <c r="W41" s="204"/>
      <c r="X41" s="204"/>
      <c r="Y41" s="204"/>
      <c r="Z41" s="205"/>
      <c r="AA41" s="27"/>
    </row>
    <row r="42" spans="1:28" ht="12.75" customHeight="1" thickBot="1" x14ac:dyDescent="0.3">
      <c r="E42" s="219"/>
      <c r="F42" s="219"/>
      <c r="G42" s="219"/>
      <c r="V42" s="79"/>
      <c r="W42" s="79"/>
      <c r="X42" s="79"/>
      <c r="Y42" s="79"/>
      <c r="Z42" s="79"/>
      <c r="AA42" s="79"/>
    </row>
    <row r="43" spans="1:28" ht="15" customHeight="1" x14ac:dyDescent="0.25">
      <c r="E43" s="219"/>
      <c r="F43" s="219"/>
      <c r="G43" s="222"/>
      <c r="H43" s="207" t="s">
        <v>41</v>
      </c>
      <c r="I43" s="208"/>
      <c r="J43" s="209" t="s">
        <v>38</v>
      </c>
      <c r="K43" s="209"/>
      <c r="L43" s="210"/>
      <c r="M43" s="211" t="s">
        <v>2</v>
      </c>
      <c r="N43" s="212"/>
      <c r="O43" s="213"/>
      <c r="P43" s="214" t="s">
        <v>3</v>
      </c>
      <c r="Q43" s="215"/>
      <c r="R43" s="216"/>
      <c r="S43" s="217" t="s">
        <v>40</v>
      </c>
      <c r="T43" s="218"/>
      <c r="U43" s="218"/>
      <c r="V43" s="79"/>
      <c r="W43" s="79"/>
      <c r="X43" s="79"/>
      <c r="Y43" s="79"/>
      <c r="Z43" s="79"/>
      <c r="AA43" s="79"/>
    </row>
    <row r="44" spans="1:28" ht="12" customHeight="1" thickBot="1" x14ac:dyDescent="0.3">
      <c r="E44" s="223"/>
      <c r="F44" s="223"/>
      <c r="G44" s="224"/>
      <c r="H44" s="97" t="s">
        <v>37</v>
      </c>
      <c r="I44" s="98" t="s">
        <v>42</v>
      </c>
      <c r="J44" s="99" t="s">
        <v>39</v>
      </c>
      <c r="K44" s="100" t="s">
        <v>28</v>
      </c>
      <c r="L44" s="101" t="s">
        <v>29</v>
      </c>
      <c r="M44" s="102" t="s">
        <v>39</v>
      </c>
      <c r="N44" s="103" t="s">
        <v>28</v>
      </c>
      <c r="O44" s="98" t="s">
        <v>29</v>
      </c>
      <c r="P44" s="104" t="s">
        <v>39</v>
      </c>
      <c r="Q44" s="105" t="s">
        <v>28</v>
      </c>
      <c r="R44" s="106" t="s">
        <v>29</v>
      </c>
      <c r="S44" s="107" t="s">
        <v>39</v>
      </c>
      <c r="T44" s="108" t="s">
        <v>28</v>
      </c>
      <c r="U44" s="109" t="s">
        <v>29</v>
      </c>
      <c r="V44" s="110"/>
    </row>
    <row r="45" spans="1:28" ht="13.5" customHeight="1" x14ac:dyDescent="0.25">
      <c r="E45" s="207" t="s">
        <v>30</v>
      </c>
      <c r="F45" s="220"/>
      <c r="G45" s="208"/>
      <c r="H45" s="111">
        <v>251</v>
      </c>
      <c r="I45" s="112" t="s">
        <v>45</v>
      </c>
      <c r="J45" s="113">
        <v>10</v>
      </c>
      <c r="K45" s="114">
        <v>30</v>
      </c>
      <c r="L45" s="115">
        <f>K45-J45</f>
        <v>20</v>
      </c>
      <c r="M45" s="49">
        <v>15</v>
      </c>
      <c r="N45" s="116">
        <v>35</v>
      </c>
      <c r="O45" s="117">
        <f>N45-M45</f>
        <v>20</v>
      </c>
      <c r="P45" s="118">
        <v>15</v>
      </c>
      <c r="Q45" s="119">
        <v>50</v>
      </c>
      <c r="R45" s="120">
        <f>Q45-P45</f>
        <v>35</v>
      </c>
      <c r="S45" s="121">
        <v>20</v>
      </c>
      <c r="T45" s="122">
        <v>60</v>
      </c>
      <c r="U45" s="123">
        <f>T45-S45</f>
        <v>40</v>
      </c>
      <c r="V45" s="78"/>
      <c r="W45" s="78"/>
      <c r="X45" s="124"/>
      <c r="Y45" s="124"/>
      <c r="Z45" s="124"/>
      <c r="AA45" s="124"/>
      <c r="AB45" s="124"/>
    </row>
    <row r="46" spans="1:28" ht="12.75" customHeight="1" x14ac:dyDescent="0.25">
      <c r="E46" s="206" t="s">
        <v>31</v>
      </c>
      <c r="F46" s="206"/>
      <c r="G46" s="206"/>
      <c r="H46" s="125">
        <v>250</v>
      </c>
      <c r="I46" s="126" t="s">
        <v>32</v>
      </c>
      <c r="J46" s="127">
        <v>10</v>
      </c>
      <c r="K46" s="128">
        <v>25</v>
      </c>
      <c r="L46" s="115">
        <f t="shared" ref="L46:L48" si="10">K46-J46</f>
        <v>15</v>
      </c>
      <c r="M46" s="55">
        <v>15</v>
      </c>
      <c r="N46" s="59">
        <v>25</v>
      </c>
      <c r="O46" s="117">
        <f t="shared" ref="O46:O48" si="11">N46-M46</f>
        <v>10</v>
      </c>
      <c r="P46" s="129">
        <v>15</v>
      </c>
      <c r="Q46" s="130">
        <v>40</v>
      </c>
      <c r="R46" s="120">
        <f t="shared" ref="R46:R48" si="12">Q46-P46</f>
        <v>25</v>
      </c>
      <c r="S46" s="131">
        <v>15</v>
      </c>
      <c r="T46" s="132">
        <v>45</v>
      </c>
      <c r="U46" s="123">
        <f t="shared" ref="U46:U48" si="13">T46-S46</f>
        <v>30</v>
      </c>
      <c r="V46" s="133"/>
      <c r="W46" s="133"/>
      <c r="X46" s="134"/>
      <c r="Y46" s="134"/>
      <c r="Z46" s="134"/>
      <c r="AA46" s="134"/>
      <c r="AB46" s="134"/>
    </row>
    <row r="47" spans="1:28" ht="12.75" customHeight="1" x14ac:dyDescent="0.25">
      <c r="E47" s="206" t="s">
        <v>33</v>
      </c>
      <c r="F47" s="206"/>
      <c r="G47" s="206"/>
      <c r="H47" s="125">
        <v>200</v>
      </c>
      <c r="I47" s="125" t="s">
        <v>78</v>
      </c>
      <c r="J47" s="127">
        <v>5</v>
      </c>
      <c r="K47" s="135">
        <v>20</v>
      </c>
      <c r="L47" s="115">
        <f t="shared" si="10"/>
        <v>15</v>
      </c>
      <c r="M47" s="55">
        <v>10</v>
      </c>
      <c r="N47" s="59">
        <v>25</v>
      </c>
      <c r="O47" s="117">
        <f t="shared" si="11"/>
        <v>15</v>
      </c>
      <c r="P47" s="129">
        <v>10</v>
      </c>
      <c r="Q47" s="130">
        <v>25</v>
      </c>
      <c r="R47" s="120">
        <f t="shared" si="12"/>
        <v>15</v>
      </c>
      <c r="S47" s="131">
        <v>10</v>
      </c>
      <c r="T47" s="132">
        <v>30</v>
      </c>
      <c r="U47" s="123">
        <f t="shared" si="13"/>
        <v>20</v>
      </c>
      <c r="V47" s="78"/>
      <c r="W47" s="78"/>
      <c r="X47" s="27"/>
      <c r="Y47" s="27"/>
      <c r="Z47" s="27"/>
      <c r="AA47" s="27"/>
    </row>
    <row r="48" spans="1:28" ht="12.75" customHeight="1" thickBot="1" x14ac:dyDescent="0.3">
      <c r="E48" s="206" t="s">
        <v>34</v>
      </c>
      <c r="F48" s="206"/>
      <c r="G48" s="206"/>
      <c r="H48" s="136">
        <v>150</v>
      </c>
      <c r="I48" s="136" t="s">
        <v>35</v>
      </c>
      <c r="J48" s="137">
        <v>5</v>
      </c>
      <c r="K48" s="138">
        <v>10</v>
      </c>
      <c r="L48" s="139">
        <f t="shared" si="10"/>
        <v>5</v>
      </c>
      <c r="M48" s="60">
        <v>5</v>
      </c>
      <c r="N48" s="61">
        <v>15</v>
      </c>
      <c r="O48" s="140">
        <f t="shared" si="11"/>
        <v>10</v>
      </c>
      <c r="P48" s="141">
        <v>5</v>
      </c>
      <c r="Q48" s="142">
        <v>15</v>
      </c>
      <c r="R48" s="143">
        <f t="shared" si="12"/>
        <v>10</v>
      </c>
      <c r="S48" s="144">
        <v>5</v>
      </c>
      <c r="T48" s="145">
        <v>15</v>
      </c>
      <c r="U48" s="146">
        <f t="shared" si="13"/>
        <v>10</v>
      </c>
      <c r="V48" s="78"/>
      <c r="W48" s="78"/>
      <c r="X48" s="27"/>
      <c r="Y48" s="27"/>
      <c r="Z48" s="27"/>
      <c r="AA48" s="27"/>
    </row>
    <row r="49" spans="5:21" ht="12.75" customHeight="1" x14ac:dyDescent="0.25">
      <c r="E49" s="219"/>
      <c r="F49" s="219"/>
      <c r="G49" s="219"/>
    </row>
    <row r="50" spans="5:21" ht="12.75" customHeight="1" x14ac:dyDescent="0.25">
      <c r="E50" s="219"/>
      <c r="F50" s="219"/>
      <c r="G50" s="219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</row>
    <row r="51" spans="5:21" ht="12.75" customHeight="1" x14ac:dyDescent="0.25">
      <c r="J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</row>
    <row r="52" spans="5:21" ht="12.75" customHeight="1" x14ac:dyDescent="0.25">
      <c r="I52" s="148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</row>
    <row r="53" spans="5:21" ht="12.75" customHeight="1" x14ac:dyDescent="0.25"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</row>
    <row r="54" spans="5:21" ht="12.75" customHeight="1" x14ac:dyDescent="0.25"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</row>
  </sheetData>
  <sheetProtection algorithmName="SHA-512" hashValue="D4xh4AoTirV+y4WgM8CPkmryeROZCZQcB3SzEqLkPIxigjCuw0bDQGD/L+ttDWj2hNCmsMQZg/x7YKqPzJFlgw==" saltValue="COMuue0Poq6D0lj/WVU7ZA==" spinCount="100000" sheet="1" objects="1" scenarios="1"/>
  <mergeCells count="64">
    <mergeCell ref="E49:G49"/>
    <mergeCell ref="E50:G50"/>
    <mergeCell ref="C34:G34"/>
    <mergeCell ref="C35:G35"/>
    <mergeCell ref="C36:G36"/>
    <mergeCell ref="C37:G37"/>
    <mergeCell ref="E45:G45"/>
    <mergeCell ref="E42:G42"/>
    <mergeCell ref="E46:G46"/>
    <mergeCell ref="E41:G41"/>
    <mergeCell ref="E43:G44"/>
    <mergeCell ref="T39:T40"/>
    <mergeCell ref="U39:U40"/>
    <mergeCell ref="V41:Z41"/>
    <mergeCell ref="E47:G47"/>
    <mergeCell ref="E48:G48"/>
    <mergeCell ref="L39:L40"/>
    <mergeCell ref="N39:N40"/>
    <mergeCell ref="O39:O40"/>
    <mergeCell ref="Q39:Q40"/>
    <mergeCell ref="R39:R40"/>
    <mergeCell ref="H43:I43"/>
    <mergeCell ref="J43:L43"/>
    <mergeCell ref="M43:O43"/>
    <mergeCell ref="P43:R43"/>
    <mergeCell ref="S43:U43"/>
    <mergeCell ref="C30:G30"/>
    <mergeCell ref="C31:G31"/>
    <mergeCell ref="C32:G32"/>
    <mergeCell ref="C33:G33"/>
    <mergeCell ref="K39:K40"/>
    <mergeCell ref="C25:G25"/>
    <mergeCell ref="C26:G26"/>
    <mergeCell ref="C27:G27"/>
    <mergeCell ref="C28:G28"/>
    <mergeCell ref="C29:G29"/>
    <mergeCell ref="C20:G20"/>
    <mergeCell ref="C21:G21"/>
    <mergeCell ref="C22:G22"/>
    <mergeCell ref="C23:G23"/>
    <mergeCell ref="C24:G24"/>
    <mergeCell ref="C15:G15"/>
    <mergeCell ref="C16:G16"/>
    <mergeCell ref="C17:G17"/>
    <mergeCell ref="C18:G18"/>
    <mergeCell ref="C19:G19"/>
    <mergeCell ref="C10:G10"/>
    <mergeCell ref="C11:G11"/>
    <mergeCell ref="C12:G12"/>
    <mergeCell ref="C13:G13"/>
    <mergeCell ref="C14:G14"/>
    <mergeCell ref="C5:G5"/>
    <mergeCell ref="C6:G6"/>
    <mergeCell ref="C7:G7"/>
    <mergeCell ref="C8:G8"/>
    <mergeCell ref="C9:G9"/>
    <mergeCell ref="V1:W1"/>
    <mergeCell ref="X1:Y1"/>
    <mergeCell ref="J4:L4"/>
    <mergeCell ref="M4:O4"/>
    <mergeCell ref="P4:R4"/>
    <mergeCell ref="S4:U4"/>
    <mergeCell ref="V4:Y4"/>
    <mergeCell ref="V3:X3"/>
  </mergeCells>
  <phoneticPr fontId="9" type="noConversion"/>
  <conditionalFormatting sqref="B6:Y37">
    <cfRule type="expression" dxfId="5" priority="83">
      <formula>$B6&gt;$Y$3</formula>
    </cfRule>
  </conditionalFormatting>
  <conditionalFormatting sqref="J41:K41 M41:N41 P41:Q41 S41:T41 L6:L38 O6:O38 R6:R38 U6:U38">
    <cfRule type="dataBar" priority="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{B081BEAC-BBBF-4690-866F-8CE4E7D59CA6}</x14:id>
        </ext>
      </extLst>
    </cfRule>
  </conditionalFormatting>
  <conditionalFormatting sqref="L6:L38 O6:O38 R6:R38 U6:U38 J41:K41 M41:N41 P41:Q41 S41:T41">
    <cfRule type="cellIs" dxfId="4" priority="3" operator="between">
      <formula>-0.001</formula>
      <formula>-100</formula>
    </cfRule>
    <cfRule type="cellIs" dxfId="3" priority="4" operator="between">
      <formula>1.001</formula>
      <formula>100</formula>
    </cfRule>
  </conditionalFormatting>
  <dataValidations count="3">
    <dataValidation type="whole" operator="greaterThan" allowBlank="1" showInputMessage="1" showErrorMessage="1" sqref="H6:H37" xr:uid="{80209FAC-8409-4EAA-9B5B-B0C2DC105570}">
      <formula1>0</formula1>
    </dataValidation>
    <dataValidation type="decimal" allowBlank="1" showInputMessage="1" showErrorMessage="1" sqref="K6:K37 N6:N37 Q6:Q37 T6:T37" xr:uid="{2A5CA450-E729-4A30-AE9F-39BBC635591E}">
      <formula1>-180</formula1>
      <formula2>180</formula2>
    </dataValidation>
    <dataValidation type="decimal" operator="greaterThan" allowBlank="1" showInputMessage="1" showErrorMessage="1" sqref="J6:J37 M6:M37 P6:P37 S6:S37" xr:uid="{0BE91E94-D524-4634-8CA0-6EB9F460296D}">
      <formula1>0</formula1>
    </dataValidation>
  </dataValidations>
  <pageMargins left="0.74791666666666701" right="0.43333333333333302" top="0.45972222222222198" bottom="0.34027777777777801" header="0.27569444444444402" footer="0.511811023622047"/>
  <pageSetup paperSize="9" scale="65" orientation="landscape" horizontalDpi="300" verticalDpi="300" r:id="rId1"/>
  <headerFooter>
    <oddHeader>&amp;C&amp;F&amp;R&amp;D  &amp;T_x005F_x000a_Seite &amp;P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lorScale" priority="2" id="{00000000-000E-0000-0100-000002000000}">
            <x14:colorScale>
              <x14:cfvo type="num">
                <xm:f>Ergebnisvergleich!$L$2/4-0.01</xm:f>
              </x14:cfvo>
              <x14:cfvo type="num">
                <xm:f>Ergebnisvergleich!$L$2/4</xm:f>
              </x14:cfvo>
              <x14:cfvo type="num">
                <xm:f>Ergebnisvergleich!$L$2/4+0.01</xm:f>
              </x14:cfvo>
              <x14:color rgb="FFFF0000"/>
              <x14:color rgb="FF92D050"/>
              <x14:color rgb="FFFF0000"/>
            </x14:colorScale>
          </x14:cfRule>
          <xm:sqref>D38:G38</xm:sqref>
        </x14:conditionalFormatting>
        <x14:conditionalFormatting xmlns:xm="http://schemas.microsoft.com/office/excel/2006/main">
          <x14:cfRule type="dataBar" id="{B081BEAC-BBBF-4690-866F-8CE4E7D59CA6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J41:K41 M41:N41 P41:Q41 S41:T41 L6:L38 O6:O38 R6:R38 U6:U38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B53"/>
  <sheetViews>
    <sheetView tabSelected="1" zoomScaleNormal="100" workbookViewId="0">
      <pane ySplit="5" topLeftCell="A6" activePane="bottomLeft" state="frozen"/>
      <selection pane="bottomLeft" activeCell="H9" sqref="H9"/>
    </sheetView>
  </sheetViews>
  <sheetFormatPr baseColWidth="10" defaultColWidth="9" defaultRowHeight="12.5" x14ac:dyDescent="0.25"/>
  <cols>
    <col min="1" max="1" width="5.453125" style="27" customWidth="1"/>
    <col min="2" max="2" width="4.453125" style="26" customWidth="1"/>
    <col min="3" max="3" width="10.7265625" style="26" customWidth="1"/>
    <col min="4" max="7" width="4.453125" style="26" customWidth="1"/>
    <col min="8" max="8" width="7.81640625" style="26" customWidth="1"/>
    <col min="9" max="9" width="9" style="26"/>
    <col min="10" max="11" width="8.1796875" style="26" customWidth="1"/>
    <col min="12" max="12" width="9.26953125" style="26" customWidth="1"/>
    <col min="13" max="14" width="8.1796875" style="26" customWidth="1"/>
    <col min="15" max="15" width="9.26953125" style="26" customWidth="1"/>
    <col min="16" max="17" width="8.26953125" style="26" customWidth="1"/>
    <col min="18" max="18" width="9.26953125" style="26" customWidth="1"/>
    <col min="19" max="20" width="8.1796875" style="26" customWidth="1"/>
    <col min="21" max="21" width="9.26953125" style="26" customWidth="1"/>
    <col min="22" max="22" width="6" style="26" customWidth="1"/>
    <col min="23" max="27" width="5.7265625" style="26" customWidth="1"/>
    <col min="28" max="32" width="5.7265625" style="27" customWidth="1"/>
    <col min="33" max="16384" width="9" style="27"/>
  </cols>
  <sheetData>
    <row r="1" spans="2:27" ht="30" customHeight="1" thickBot="1" x14ac:dyDescent="0.6">
      <c r="B1" s="22" t="s">
        <v>0</v>
      </c>
      <c r="C1" s="22"/>
      <c r="D1" s="23" t="str">
        <f>Ergebnisvergleich!C2</f>
        <v>3D 2026</v>
      </c>
      <c r="E1" s="24"/>
      <c r="F1" s="24"/>
      <c r="G1" s="24"/>
      <c r="H1" s="24"/>
      <c r="I1" s="24"/>
      <c r="J1" s="24"/>
      <c r="K1" s="24"/>
      <c r="L1" s="24"/>
      <c r="M1" s="25"/>
      <c r="N1" s="25"/>
      <c r="O1" s="25"/>
      <c r="P1" s="25"/>
      <c r="Q1" s="25"/>
      <c r="R1" s="25"/>
      <c r="S1" s="25"/>
      <c r="T1" s="25"/>
      <c r="U1" s="25"/>
      <c r="V1" s="191" t="str">
        <f>Ergebnisvergleich!N2</f>
        <v xml:space="preserve">100526-3. TH </v>
      </c>
      <c r="W1" s="191"/>
      <c r="X1" s="192">
        <f ca="1">Ergebnisvergleich!O2</f>
        <v>46152</v>
      </c>
      <c r="Y1" s="192"/>
    </row>
    <row r="2" spans="2:27" ht="4.5" customHeight="1" thickBot="1" x14ac:dyDescent="0.3">
      <c r="B2" s="28"/>
      <c r="C2" s="28"/>
      <c r="D2" s="28"/>
      <c r="E2" s="28"/>
      <c r="F2" s="28"/>
      <c r="G2" s="28"/>
      <c r="H2" s="28"/>
      <c r="I2" s="29"/>
      <c r="K2" s="29"/>
      <c r="L2" s="29"/>
      <c r="M2" s="29"/>
      <c r="N2" s="29"/>
      <c r="O2" s="29"/>
    </row>
    <row r="3" spans="2:27" ht="15.75" customHeight="1" thickBot="1" x14ac:dyDescent="0.35">
      <c r="B3" s="28"/>
      <c r="C3" s="28" t="s">
        <v>36</v>
      </c>
      <c r="D3" s="28"/>
      <c r="E3" s="28"/>
      <c r="F3" s="28"/>
      <c r="G3" s="29"/>
      <c r="H3" s="29"/>
      <c r="I3" s="29"/>
      <c r="J3" s="29"/>
      <c r="K3" s="29"/>
      <c r="L3" s="29"/>
      <c r="M3" s="29"/>
      <c r="N3" s="29"/>
      <c r="O3" s="29"/>
      <c r="V3" s="198" t="s">
        <v>12</v>
      </c>
      <c r="W3" s="199"/>
      <c r="X3" s="199"/>
      <c r="Y3" s="30">
        <f>Ergebnisvergleich!L2</f>
        <v>28</v>
      </c>
    </row>
    <row r="4" spans="2:27" ht="21.75" customHeight="1" thickBot="1" x14ac:dyDescent="0.3">
      <c r="B4" s="31"/>
      <c r="C4" s="31"/>
      <c r="D4" s="31"/>
      <c r="E4" s="31"/>
      <c r="F4" s="31"/>
      <c r="G4" s="31"/>
      <c r="H4" s="31"/>
      <c r="I4" s="31"/>
      <c r="J4" s="193" t="s">
        <v>38</v>
      </c>
      <c r="K4" s="193"/>
      <c r="L4" s="193"/>
      <c r="M4" s="194" t="s">
        <v>2</v>
      </c>
      <c r="N4" s="194"/>
      <c r="O4" s="194"/>
      <c r="P4" s="195" t="s">
        <v>3</v>
      </c>
      <c r="Q4" s="195"/>
      <c r="R4" s="195"/>
      <c r="S4" s="196" t="s">
        <v>40</v>
      </c>
      <c r="T4" s="196"/>
      <c r="U4" s="196"/>
      <c r="V4" s="197" t="s">
        <v>14</v>
      </c>
      <c r="W4" s="197"/>
      <c r="X4" s="197"/>
      <c r="Y4" s="197"/>
      <c r="Z4" s="77">
        <f>Ergebnisvergleich!P3</f>
        <v>0.7</v>
      </c>
      <c r="AA4" s="27"/>
    </row>
    <row r="5" spans="2:27" ht="30" customHeight="1" thickBot="1" x14ac:dyDescent="0.3">
      <c r="B5" s="33" t="s">
        <v>15</v>
      </c>
      <c r="C5" s="188" t="s">
        <v>16</v>
      </c>
      <c r="D5" s="188"/>
      <c r="E5" s="188"/>
      <c r="F5" s="188"/>
      <c r="G5" s="188"/>
      <c r="H5" s="34" t="s">
        <v>17</v>
      </c>
      <c r="I5" s="35" t="s">
        <v>18</v>
      </c>
      <c r="J5" s="36" t="s">
        <v>19</v>
      </c>
      <c r="K5" s="37" t="s">
        <v>20</v>
      </c>
      <c r="L5" s="38" t="s">
        <v>21</v>
      </c>
      <c r="M5" s="39" t="s">
        <v>19</v>
      </c>
      <c r="N5" s="40" t="s">
        <v>20</v>
      </c>
      <c r="O5" s="41" t="s">
        <v>21</v>
      </c>
      <c r="P5" s="42" t="s">
        <v>19</v>
      </c>
      <c r="Q5" s="42" t="s">
        <v>20</v>
      </c>
      <c r="R5" s="42" t="s">
        <v>21</v>
      </c>
      <c r="S5" s="43" t="s">
        <v>19</v>
      </c>
      <c r="T5" s="43" t="s">
        <v>20</v>
      </c>
      <c r="U5" s="150" t="s">
        <v>21</v>
      </c>
      <c r="V5" s="151" t="s">
        <v>22</v>
      </c>
      <c r="W5" s="35" t="s">
        <v>23</v>
      </c>
      <c r="X5" s="152" t="s">
        <v>24</v>
      </c>
      <c r="Y5" s="153" t="s">
        <v>25</v>
      </c>
      <c r="Z5" s="27"/>
      <c r="AA5" s="27"/>
    </row>
    <row r="6" spans="2:27" ht="19.5" customHeight="1" x14ac:dyDescent="0.25">
      <c r="B6" s="49">
        <v>1</v>
      </c>
      <c r="C6" s="200" t="str">
        <f>'DBSV 3D Waldrunde'!C6</f>
        <v>Tier 1</v>
      </c>
      <c r="D6" s="200"/>
      <c r="E6" s="200"/>
      <c r="F6" s="200"/>
      <c r="G6" s="200"/>
      <c r="H6" s="14">
        <f>'DBSV 3D Waldrunde'!H6</f>
        <v>105</v>
      </c>
      <c r="I6" s="154">
        <f>IF(H6&lt;=$H$48,4,(IF(H6&lt;=$H$47,3,(IF(H6&lt;=$H$46,2,(IF(H6&gt;=$H$45,1,99)))))))</f>
        <v>4</v>
      </c>
      <c r="J6" s="15">
        <v>10</v>
      </c>
      <c r="K6" s="15">
        <v>0</v>
      </c>
      <c r="L6" s="155" cm="1">
        <f t="array" ref="L6">IF(I6&gt;4,99,(J6-INDEX($J$45:$J$48,I6))/INDEX($L$45:$L$48,I6))*V6</f>
        <v>1</v>
      </c>
      <c r="M6" s="16">
        <v>15</v>
      </c>
      <c r="N6" s="16">
        <v>0</v>
      </c>
      <c r="O6" s="156" cm="1">
        <f t="array" ref="O6">IF(I6&gt;4,99,(M6-INDEX($M$45:$M$48,I6))/INDEX($O$45:$O$48,I6))*W6</f>
        <v>1</v>
      </c>
      <c r="P6" s="17">
        <v>15</v>
      </c>
      <c r="Q6" s="17">
        <v>0</v>
      </c>
      <c r="R6" s="157" cm="1">
        <f t="array" ref="R6">IF(I6&gt;4,99,(P6-INDEX($P$45:$P$48,I6))/INDEX(R$45:R$48,I6))*X6</f>
        <v>1</v>
      </c>
      <c r="S6" s="18">
        <v>15</v>
      </c>
      <c r="T6" s="18">
        <v>0</v>
      </c>
      <c r="U6" s="158" cm="1">
        <f t="array" ref="U6">IF(I6&gt;4,99,(S6-INDEX($S$45:$S$48,I6))/INDEX($U$45:$U$48,I6))*Y6</f>
        <v>1</v>
      </c>
      <c r="V6" s="159">
        <f t="shared" ref="V6:V36" si="0">TAN(ABS(K6)*3.14/360)+1</f>
        <v>1</v>
      </c>
      <c r="W6" s="159">
        <f t="shared" ref="W6:W36" si="1">TAN(ABS(N6)*3.14/360)+1</f>
        <v>1</v>
      </c>
      <c r="X6" s="159">
        <f t="shared" ref="X6:X36" si="2">TAN(ABS(Q6)*3.14/360)+1</f>
        <v>1</v>
      </c>
      <c r="Y6" s="54">
        <f t="shared" ref="Y6:Y36" si="3">TAN(ABS(T6)*3.14/360)+1</f>
        <v>1</v>
      </c>
      <c r="Z6" s="27"/>
      <c r="AA6" s="27"/>
    </row>
    <row r="7" spans="2:27" ht="19.5" customHeight="1" x14ac:dyDescent="0.25">
      <c r="B7" s="55">
        <v>2</v>
      </c>
      <c r="C7" s="236" t="str">
        <f>'DBSV 3D Waldrunde'!C7</f>
        <v>Tier 2</v>
      </c>
      <c r="D7" s="236"/>
      <c r="E7" s="236"/>
      <c r="F7" s="236"/>
      <c r="G7" s="236"/>
      <c r="H7" s="19">
        <f>'DBSV 3D Waldrunde'!H7</f>
        <v>170</v>
      </c>
      <c r="I7" s="154">
        <f t="shared" ref="I7:I37" si="4">IF(H7&lt;=$H$48,4,(IF(H7&lt;=$H$47,3,(IF(H7&lt;=$H$46,2,(IF(H7&gt;=$H$45,1,99)))))))</f>
        <v>3</v>
      </c>
      <c r="J7" s="1">
        <v>20</v>
      </c>
      <c r="K7" s="1">
        <v>0</v>
      </c>
      <c r="L7" s="50" cm="1">
        <f t="array" ref="L7">IF(I7&gt;4,99,(J7-INDEX($J$45:$J$48,I7))/INDEX($L$45:$L$48,I7))*V7</f>
        <v>1</v>
      </c>
      <c r="M7" s="2">
        <v>25</v>
      </c>
      <c r="N7" s="2">
        <v>0</v>
      </c>
      <c r="O7" s="51" cm="1">
        <f t="array" ref="O7">IF(I7&gt;4,99,(M7-INDEX($M$45:$M$48,I7))/INDEX($O$45:$O$48,I7))*W7</f>
        <v>1</v>
      </c>
      <c r="P7" s="3">
        <v>25</v>
      </c>
      <c r="Q7" s="3">
        <v>0</v>
      </c>
      <c r="R7" s="52" cm="1">
        <f t="array" ref="R7">IF(I7&gt;4,99,(P7-INDEX($P$45:$P$48,I7))/INDEX(R$45:R$48,I7))*X7</f>
        <v>1</v>
      </c>
      <c r="S7" s="4">
        <v>30</v>
      </c>
      <c r="T7" s="4">
        <v>0</v>
      </c>
      <c r="U7" s="53" cm="1">
        <f t="array" ref="U7">IF(I7&gt;4,99,(S7-INDEX($S$45:$S$48,I7))/INDEX($U$45:$U$48,I7))*Y7</f>
        <v>1</v>
      </c>
      <c r="V7" s="160">
        <f t="shared" si="0"/>
        <v>1</v>
      </c>
      <c r="W7" s="160">
        <f t="shared" si="1"/>
        <v>1</v>
      </c>
      <c r="X7" s="160">
        <f t="shared" si="2"/>
        <v>1</v>
      </c>
      <c r="Y7" s="56">
        <f t="shared" si="3"/>
        <v>1</v>
      </c>
      <c r="Z7" s="27"/>
      <c r="AA7" s="27"/>
    </row>
    <row r="8" spans="2:27" ht="19.5" customHeight="1" x14ac:dyDescent="0.25">
      <c r="B8" s="55">
        <v>3</v>
      </c>
      <c r="C8" s="236" t="str">
        <f>'DBSV 3D Waldrunde'!C8</f>
        <v>Tier 3</v>
      </c>
      <c r="D8" s="236"/>
      <c r="E8" s="236"/>
      <c r="F8" s="236"/>
      <c r="G8" s="236"/>
      <c r="H8" s="19">
        <f>'DBSV 3D Waldrunde'!H8</f>
        <v>225</v>
      </c>
      <c r="I8" s="154">
        <f t="shared" si="4"/>
        <v>2</v>
      </c>
      <c r="J8" s="1">
        <v>25</v>
      </c>
      <c r="K8" s="1">
        <v>0</v>
      </c>
      <c r="L8" s="50" cm="1">
        <f t="array" ref="L8">IF(I8&gt;4,99,(J8-INDEX($J$45:$J$48,I8))/INDEX($L$45:$L$48,I8))*V8</f>
        <v>1</v>
      </c>
      <c r="M8" s="2">
        <v>25</v>
      </c>
      <c r="N8" s="2">
        <v>0</v>
      </c>
      <c r="O8" s="51" cm="1">
        <f t="array" ref="O8">IF(I8&gt;4,99,(M8-INDEX($M$45:$M$48,I8))/INDEX($O$45:$O$48,I8))*W8</f>
        <v>1</v>
      </c>
      <c r="P8" s="3">
        <v>40</v>
      </c>
      <c r="Q8" s="3">
        <v>0</v>
      </c>
      <c r="R8" s="52" cm="1">
        <f t="array" ref="R8">IF(I8&gt;4,99,(P8-INDEX($P$45:$P$48,I8))/INDEX(R$45:R$48,I8))*X8</f>
        <v>1</v>
      </c>
      <c r="S8" s="4">
        <v>45</v>
      </c>
      <c r="T8" s="4">
        <v>0</v>
      </c>
      <c r="U8" s="53" cm="1">
        <f t="array" ref="U8">IF(I8&gt;4,99,(S8-INDEX($S$45:$S$48,I8))/INDEX($U$45:$U$48,I8))*Y8</f>
        <v>1</v>
      </c>
      <c r="V8" s="160">
        <f t="shared" si="0"/>
        <v>1</v>
      </c>
      <c r="W8" s="160">
        <f t="shared" si="1"/>
        <v>1</v>
      </c>
      <c r="X8" s="160">
        <f t="shared" si="2"/>
        <v>1</v>
      </c>
      <c r="Y8" s="56">
        <f t="shared" si="3"/>
        <v>1</v>
      </c>
      <c r="Z8" s="27"/>
      <c r="AA8" s="27"/>
    </row>
    <row r="9" spans="2:27" ht="19.5" customHeight="1" x14ac:dyDescent="0.25">
      <c r="B9" s="55">
        <v>4</v>
      </c>
      <c r="C9" s="236" t="str">
        <f>'DBSV 3D Waldrunde'!C9</f>
        <v>Tier 4</v>
      </c>
      <c r="D9" s="236"/>
      <c r="E9" s="236"/>
      <c r="F9" s="236"/>
      <c r="G9" s="236"/>
      <c r="H9" s="19">
        <f>'DBSV 3D Waldrunde'!H9</f>
        <v>251</v>
      </c>
      <c r="I9" s="154">
        <f t="shared" si="4"/>
        <v>1</v>
      </c>
      <c r="J9" s="1">
        <v>30</v>
      </c>
      <c r="K9" s="1">
        <v>0</v>
      </c>
      <c r="L9" s="50" cm="1">
        <f t="array" ref="L9">IF(I9&gt;4,99,(J9-INDEX($J$45:$J$48,I9))/INDEX($L$45:$L$48,I9))*V9</f>
        <v>1</v>
      </c>
      <c r="M9" s="2">
        <v>35</v>
      </c>
      <c r="N9" s="2">
        <v>0</v>
      </c>
      <c r="O9" s="51" cm="1">
        <f t="array" ref="O9">IF(I9&gt;4,99,(M9-INDEX($M$45:$M$48,I9))/INDEX($O$45:$O$48,I9))*W9</f>
        <v>1</v>
      </c>
      <c r="P9" s="3">
        <v>50</v>
      </c>
      <c r="Q9" s="3">
        <v>0</v>
      </c>
      <c r="R9" s="52" cm="1">
        <f t="array" ref="R9">IF(I9&gt;4,99,(P9-INDEX($P$45:$P$48,I9))/INDEX(R$45:R$48,I9))*X9</f>
        <v>1</v>
      </c>
      <c r="S9" s="4">
        <v>60</v>
      </c>
      <c r="T9" s="4">
        <v>0</v>
      </c>
      <c r="U9" s="53" cm="1">
        <f t="array" ref="U9">IF(I9&gt;4,99,(S9-INDEX($S$45:$S$48,I9))/INDEX($U$45:$U$48,I9))*Y9</f>
        <v>1</v>
      </c>
      <c r="V9" s="160">
        <f t="shared" si="0"/>
        <v>1</v>
      </c>
      <c r="W9" s="160">
        <f t="shared" si="1"/>
        <v>1</v>
      </c>
      <c r="X9" s="160">
        <f t="shared" si="2"/>
        <v>1</v>
      </c>
      <c r="Y9" s="56">
        <f t="shared" si="3"/>
        <v>1</v>
      </c>
      <c r="Z9" s="27"/>
      <c r="AA9" s="27"/>
    </row>
    <row r="10" spans="2:27" ht="19.5" customHeight="1" x14ac:dyDescent="0.25">
      <c r="B10" s="55">
        <v>5</v>
      </c>
      <c r="C10" s="236" t="str">
        <f>'DBSV 3D Waldrunde'!C10</f>
        <v>Tier 5</v>
      </c>
      <c r="D10" s="236"/>
      <c r="E10" s="236"/>
      <c r="F10" s="236"/>
      <c r="G10" s="236"/>
      <c r="H10" s="19">
        <f>'DBSV 3D Waldrunde'!H10</f>
        <v>105</v>
      </c>
      <c r="I10" s="154">
        <f t="shared" si="4"/>
        <v>4</v>
      </c>
      <c r="J10" s="1">
        <v>10</v>
      </c>
      <c r="K10" s="1">
        <v>0</v>
      </c>
      <c r="L10" s="50" cm="1">
        <f t="array" ref="L10">IF(I10&gt;4,99,(J10-INDEX($J$45:$J$48,I10))/INDEX($L$45:$L$48,I10))*V10</f>
        <v>1</v>
      </c>
      <c r="M10" s="2">
        <v>15</v>
      </c>
      <c r="N10" s="2">
        <v>0</v>
      </c>
      <c r="O10" s="51" cm="1">
        <f t="array" ref="O10">IF(I10&gt;4,99,(M10-INDEX($M$45:$M$48,I10))/INDEX($O$45:$O$48,I10))*W10</f>
        <v>1</v>
      </c>
      <c r="P10" s="3">
        <v>15</v>
      </c>
      <c r="Q10" s="3">
        <v>0</v>
      </c>
      <c r="R10" s="52" cm="1">
        <f t="array" ref="R10">IF(I10&gt;4,99,(P10-INDEX($P$45:$P$48,I10))/INDEX(R$45:R$48,I10))*X10</f>
        <v>1</v>
      </c>
      <c r="S10" s="4">
        <v>15</v>
      </c>
      <c r="T10" s="4">
        <v>0</v>
      </c>
      <c r="U10" s="53" cm="1">
        <f t="array" ref="U10">IF(I10&gt;4,99,(S10-INDEX($S$45:$S$48,I10))/INDEX($U$45:$U$48,I10))*Y10</f>
        <v>1</v>
      </c>
      <c r="V10" s="160">
        <f t="shared" si="0"/>
        <v>1</v>
      </c>
      <c r="W10" s="160">
        <f t="shared" si="1"/>
        <v>1</v>
      </c>
      <c r="X10" s="160">
        <f t="shared" si="2"/>
        <v>1</v>
      </c>
      <c r="Y10" s="56">
        <f t="shared" si="3"/>
        <v>1</v>
      </c>
      <c r="Z10" s="27"/>
      <c r="AA10" s="27"/>
    </row>
    <row r="11" spans="2:27" ht="19.5" customHeight="1" x14ac:dyDescent="0.25">
      <c r="B11" s="55">
        <v>6</v>
      </c>
      <c r="C11" s="236" t="str">
        <f>'DBSV 3D Waldrunde'!C11</f>
        <v>Tier 6</v>
      </c>
      <c r="D11" s="236"/>
      <c r="E11" s="236"/>
      <c r="F11" s="236"/>
      <c r="G11" s="236"/>
      <c r="H11" s="19">
        <f>'DBSV 3D Waldrunde'!H11</f>
        <v>200</v>
      </c>
      <c r="I11" s="154">
        <f t="shared" si="4"/>
        <v>3</v>
      </c>
      <c r="J11" s="1">
        <v>20</v>
      </c>
      <c r="K11" s="1">
        <v>0</v>
      </c>
      <c r="L11" s="50" cm="1">
        <f t="array" ref="L11">IF(I11&gt;4,99,(J11-INDEX($J$45:$J$48,I11))/INDEX($L$45:$L$48,I11))*V11</f>
        <v>1</v>
      </c>
      <c r="M11" s="2">
        <v>25</v>
      </c>
      <c r="N11" s="2">
        <v>0</v>
      </c>
      <c r="O11" s="51" cm="1">
        <f t="array" ref="O11">IF(I11&gt;4,99,(M11-INDEX($M$45:$M$48,I11))/INDEX($O$45:$O$48,I11))*W11</f>
        <v>1</v>
      </c>
      <c r="P11" s="3">
        <v>25</v>
      </c>
      <c r="Q11" s="3">
        <v>0</v>
      </c>
      <c r="R11" s="52" cm="1">
        <f t="array" ref="R11">IF(I11&gt;4,99,(P11-INDEX($P$45:$P$48,I11))/INDEX(R$45:R$48,I11))*X11</f>
        <v>1</v>
      </c>
      <c r="S11" s="4">
        <v>30</v>
      </c>
      <c r="T11" s="4">
        <v>0</v>
      </c>
      <c r="U11" s="53" cm="1">
        <f t="array" ref="U11">IF(I11&gt;4,99,(S11-INDEX($S$45:$S$48,I11))/INDEX($U$45:$U$48,I11))*Y11</f>
        <v>1</v>
      </c>
      <c r="V11" s="160">
        <f t="shared" si="0"/>
        <v>1</v>
      </c>
      <c r="W11" s="160">
        <f t="shared" si="1"/>
        <v>1</v>
      </c>
      <c r="X11" s="160">
        <f t="shared" si="2"/>
        <v>1</v>
      </c>
      <c r="Y11" s="56">
        <f t="shared" si="3"/>
        <v>1</v>
      </c>
      <c r="Z11" s="27"/>
      <c r="AA11" s="27"/>
    </row>
    <row r="12" spans="2:27" ht="19.5" customHeight="1" x14ac:dyDescent="0.25">
      <c r="B12" s="55">
        <v>7</v>
      </c>
      <c r="C12" s="236" t="str">
        <f>'DBSV 3D Waldrunde'!C12</f>
        <v>Tier 7</v>
      </c>
      <c r="D12" s="236"/>
      <c r="E12" s="236"/>
      <c r="F12" s="236"/>
      <c r="G12" s="236"/>
      <c r="H12" s="19">
        <f>'DBSV 3D Waldrunde'!H12</f>
        <v>225</v>
      </c>
      <c r="I12" s="154">
        <f t="shared" si="4"/>
        <v>2</v>
      </c>
      <c r="J12" s="1">
        <v>25</v>
      </c>
      <c r="K12" s="1">
        <v>0</v>
      </c>
      <c r="L12" s="50" cm="1">
        <f t="array" ref="L12">IF(I12&gt;4,99,(J12-INDEX($J$45:$J$48,I12))/INDEX($L$45:$L$48,I12))*V12</f>
        <v>1</v>
      </c>
      <c r="M12" s="2">
        <v>25</v>
      </c>
      <c r="N12" s="2">
        <v>0</v>
      </c>
      <c r="O12" s="51" cm="1">
        <f t="array" ref="O12">IF(I12&gt;4,99,(M12-INDEX($M$45:$M$48,I12))/INDEX($O$45:$O$48,I12))*W12</f>
        <v>1</v>
      </c>
      <c r="P12" s="3">
        <v>40</v>
      </c>
      <c r="Q12" s="3">
        <v>0</v>
      </c>
      <c r="R12" s="52" cm="1">
        <f t="array" ref="R12">IF(I12&gt;4,99,(P12-INDEX($P$45:$P$48,I12))/INDEX(R$45:R$48,I12))*X12</f>
        <v>1</v>
      </c>
      <c r="S12" s="4">
        <v>45</v>
      </c>
      <c r="T12" s="4">
        <v>0</v>
      </c>
      <c r="U12" s="53" cm="1">
        <f t="array" ref="U12">IF(I12&gt;4,99,(S12-INDEX($S$45:$S$48,I12))/INDEX($U$45:$U$48,I12))*Y12</f>
        <v>1</v>
      </c>
      <c r="V12" s="160">
        <f t="shared" si="0"/>
        <v>1</v>
      </c>
      <c r="W12" s="160">
        <f t="shared" si="1"/>
        <v>1</v>
      </c>
      <c r="X12" s="160">
        <f t="shared" si="2"/>
        <v>1</v>
      </c>
      <c r="Y12" s="56">
        <f t="shared" si="3"/>
        <v>1</v>
      </c>
      <c r="Z12" s="27"/>
      <c r="AA12" s="27"/>
    </row>
    <row r="13" spans="2:27" ht="19.5" customHeight="1" x14ac:dyDescent="0.25">
      <c r="B13" s="55">
        <v>8</v>
      </c>
      <c r="C13" s="236" t="str">
        <f>'DBSV 3D Waldrunde'!C13</f>
        <v>Tier 8</v>
      </c>
      <c r="D13" s="236"/>
      <c r="E13" s="236"/>
      <c r="F13" s="236"/>
      <c r="G13" s="236"/>
      <c r="H13" s="19">
        <f>'DBSV 3D Waldrunde'!H13</f>
        <v>320</v>
      </c>
      <c r="I13" s="154">
        <f t="shared" si="4"/>
        <v>1</v>
      </c>
      <c r="J13" s="1">
        <v>30</v>
      </c>
      <c r="K13" s="1">
        <v>0</v>
      </c>
      <c r="L13" s="50" cm="1">
        <f t="array" ref="L13">IF(I13&gt;4,99,(J13-INDEX($J$45:$J$48,I13))/INDEX($L$45:$L$48,I13))*V13</f>
        <v>1</v>
      </c>
      <c r="M13" s="2">
        <v>35</v>
      </c>
      <c r="N13" s="2">
        <v>0</v>
      </c>
      <c r="O13" s="51" cm="1">
        <f t="array" ref="O13">IF(I13&gt;4,99,(M13-INDEX($M$45:$M$48,I13))/INDEX($O$45:$O$48,I13))*W13</f>
        <v>1</v>
      </c>
      <c r="P13" s="3">
        <v>50</v>
      </c>
      <c r="Q13" s="3">
        <v>0</v>
      </c>
      <c r="R13" s="52" cm="1">
        <f t="array" ref="R13">IF(I13&gt;4,99,(P13-INDEX($P$45:$P$48,I13))/INDEX(R$45:R$48,I13))*X13</f>
        <v>1</v>
      </c>
      <c r="S13" s="4">
        <v>60</v>
      </c>
      <c r="T13" s="4">
        <v>0</v>
      </c>
      <c r="U13" s="53" cm="1">
        <f t="array" ref="U13">IF(I13&gt;4,99,(S13-INDEX($S$45:$S$48,I13))/INDEX($U$45:$U$48,I13))*Y13</f>
        <v>1</v>
      </c>
      <c r="V13" s="160">
        <f t="shared" si="0"/>
        <v>1</v>
      </c>
      <c r="W13" s="160">
        <f t="shared" si="1"/>
        <v>1</v>
      </c>
      <c r="X13" s="160">
        <f t="shared" si="2"/>
        <v>1</v>
      </c>
      <c r="Y13" s="56">
        <f t="shared" si="3"/>
        <v>1</v>
      </c>
      <c r="Z13" s="27"/>
      <c r="AA13" s="27"/>
    </row>
    <row r="14" spans="2:27" ht="19.5" customHeight="1" x14ac:dyDescent="0.25">
      <c r="B14" s="55">
        <v>9</v>
      </c>
      <c r="C14" s="236" t="str">
        <f>'DBSV 3D Waldrunde'!C14</f>
        <v>Tier 9</v>
      </c>
      <c r="D14" s="236"/>
      <c r="E14" s="236"/>
      <c r="F14" s="236"/>
      <c r="G14" s="236"/>
      <c r="H14" s="19">
        <f>'DBSV 3D Waldrunde'!H14</f>
        <v>105</v>
      </c>
      <c r="I14" s="154">
        <f t="shared" si="4"/>
        <v>4</v>
      </c>
      <c r="J14" s="1">
        <v>10</v>
      </c>
      <c r="K14" s="1">
        <v>0</v>
      </c>
      <c r="L14" s="50" cm="1">
        <f t="array" ref="L14">IF(I14&gt;4,99,(J14-INDEX($J$45:$J$48,I14))/INDEX($L$45:$L$48,I14))*V14</f>
        <v>1</v>
      </c>
      <c r="M14" s="2">
        <v>15</v>
      </c>
      <c r="N14" s="2">
        <v>0</v>
      </c>
      <c r="O14" s="51" cm="1">
        <f t="array" ref="O14">IF(I14&gt;4,99,(M14-INDEX($M$45:$M$48,I14))/INDEX($O$45:$O$48,I14))*W14</f>
        <v>1</v>
      </c>
      <c r="P14" s="3">
        <v>15</v>
      </c>
      <c r="Q14" s="3">
        <v>0</v>
      </c>
      <c r="R14" s="52" cm="1">
        <f t="array" ref="R14">IF(I14&gt;4,99,(P14-INDEX($P$45:$P$48,I14))/INDEX(R$45:R$48,I14))*X14</f>
        <v>1</v>
      </c>
      <c r="S14" s="4">
        <v>15</v>
      </c>
      <c r="T14" s="4">
        <v>0</v>
      </c>
      <c r="U14" s="53" cm="1">
        <f t="array" ref="U14">IF(I14&gt;4,99,(S14-INDEX($S$45:$S$48,I14))/INDEX($U$45:$U$48,I14))*Y14</f>
        <v>1</v>
      </c>
      <c r="V14" s="160">
        <f t="shared" si="0"/>
        <v>1</v>
      </c>
      <c r="W14" s="160">
        <f t="shared" si="1"/>
        <v>1</v>
      </c>
      <c r="X14" s="160">
        <f t="shared" si="2"/>
        <v>1</v>
      </c>
      <c r="Y14" s="56">
        <f t="shared" si="3"/>
        <v>1</v>
      </c>
      <c r="Z14" s="27"/>
      <c r="AA14" s="27"/>
    </row>
    <row r="15" spans="2:27" ht="19.5" customHeight="1" x14ac:dyDescent="0.25">
      <c r="B15" s="55">
        <v>10</v>
      </c>
      <c r="C15" s="236" t="str">
        <f>'DBSV 3D Waldrunde'!C15</f>
        <v>Tier 10</v>
      </c>
      <c r="D15" s="236"/>
      <c r="E15" s="236"/>
      <c r="F15" s="236"/>
      <c r="G15" s="236"/>
      <c r="H15" s="19">
        <f>'DBSV 3D Waldrunde'!H15</f>
        <v>170</v>
      </c>
      <c r="I15" s="154">
        <f t="shared" si="4"/>
        <v>3</v>
      </c>
      <c r="J15" s="1">
        <v>20</v>
      </c>
      <c r="K15" s="1">
        <v>0</v>
      </c>
      <c r="L15" s="50" cm="1">
        <f t="array" ref="L15">IF(I15&gt;4,99,(J15-INDEX($J$45:$J$48,I15))/INDEX($L$45:$L$48,I15))*V15</f>
        <v>1</v>
      </c>
      <c r="M15" s="2">
        <v>25</v>
      </c>
      <c r="N15" s="2">
        <v>0</v>
      </c>
      <c r="O15" s="51" cm="1">
        <f t="array" ref="O15">IF(I15&gt;4,99,(M15-INDEX($M$45:$M$48,I15))/INDEX($O$45:$O$48,I15))*W15</f>
        <v>1</v>
      </c>
      <c r="P15" s="3">
        <v>25</v>
      </c>
      <c r="Q15" s="3">
        <v>0</v>
      </c>
      <c r="R15" s="52" cm="1">
        <f t="array" ref="R15">IF(I15&gt;4,99,(P15-INDEX($P$45:$P$48,I15))/INDEX(R$45:R$48,I15))*X15</f>
        <v>1</v>
      </c>
      <c r="S15" s="4">
        <v>30</v>
      </c>
      <c r="T15" s="4">
        <v>0</v>
      </c>
      <c r="U15" s="53" cm="1">
        <f t="array" ref="U15">IF(I15&gt;4,99,(S15-INDEX($S$45:$S$48,I15))/INDEX($U$45:$U$48,I15))*Y15</f>
        <v>1</v>
      </c>
      <c r="V15" s="160">
        <f t="shared" si="0"/>
        <v>1</v>
      </c>
      <c r="W15" s="160">
        <f t="shared" si="1"/>
        <v>1</v>
      </c>
      <c r="X15" s="160">
        <f t="shared" si="2"/>
        <v>1</v>
      </c>
      <c r="Y15" s="56">
        <f t="shared" si="3"/>
        <v>1</v>
      </c>
      <c r="Z15" s="27"/>
      <c r="AA15" s="27"/>
    </row>
    <row r="16" spans="2:27" ht="19.5" customHeight="1" x14ac:dyDescent="0.25">
      <c r="B16" s="55">
        <v>11</v>
      </c>
      <c r="C16" s="236" t="str">
        <f>'DBSV 3D Waldrunde'!C16</f>
        <v>Tier 11</v>
      </c>
      <c r="D16" s="236"/>
      <c r="E16" s="236"/>
      <c r="F16" s="236"/>
      <c r="G16" s="236"/>
      <c r="H16" s="19">
        <f>'DBSV 3D Waldrunde'!H16</f>
        <v>225</v>
      </c>
      <c r="I16" s="154">
        <f t="shared" si="4"/>
        <v>2</v>
      </c>
      <c r="J16" s="1">
        <v>25</v>
      </c>
      <c r="K16" s="1">
        <v>0</v>
      </c>
      <c r="L16" s="50" cm="1">
        <f t="array" ref="L16">IF(I16&gt;4,99,(J16-INDEX($J$45:$J$48,I16))/INDEX($L$45:$L$48,I16))*V16</f>
        <v>1</v>
      </c>
      <c r="M16" s="2">
        <v>25</v>
      </c>
      <c r="N16" s="2">
        <v>0</v>
      </c>
      <c r="O16" s="51" cm="1">
        <f t="array" ref="O16">IF(I16&gt;4,99,(M16-INDEX($M$45:$M$48,I16))/INDEX($O$45:$O$48,I16))*W16</f>
        <v>1</v>
      </c>
      <c r="P16" s="3">
        <v>40</v>
      </c>
      <c r="Q16" s="3">
        <v>0</v>
      </c>
      <c r="R16" s="52" cm="1">
        <f t="array" ref="R16">IF(I16&gt;4,99,(P16-INDEX($P$45:$P$48,I16))/INDEX(R$45:R$48,I16))*X16</f>
        <v>1</v>
      </c>
      <c r="S16" s="4">
        <v>45</v>
      </c>
      <c r="T16" s="4">
        <v>0</v>
      </c>
      <c r="U16" s="53" cm="1">
        <f t="array" ref="U16">IF(I16&gt;4,99,(S16-INDEX($S$45:$S$48,I16))/INDEX($U$45:$U$48,I16))*Y16</f>
        <v>1</v>
      </c>
      <c r="V16" s="160">
        <f t="shared" si="0"/>
        <v>1</v>
      </c>
      <c r="W16" s="160">
        <f t="shared" si="1"/>
        <v>1</v>
      </c>
      <c r="X16" s="160">
        <f t="shared" si="2"/>
        <v>1</v>
      </c>
      <c r="Y16" s="56">
        <f t="shared" si="3"/>
        <v>1</v>
      </c>
      <c r="Z16" s="27"/>
      <c r="AA16" s="27"/>
    </row>
    <row r="17" spans="2:25" s="27" customFormat="1" ht="19.5" customHeight="1" x14ac:dyDescent="0.25">
      <c r="B17" s="55">
        <v>12</v>
      </c>
      <c r="C17" s="236" t="str">
        <f>'DBSV 3D Waldrunde'!C17</f>
        <v>Tier 12</v>
      </c>
      <c r="D17" s="236"/>
      <c r="E17" s="236"/>
      <c r="F17" s="236"/>
      <c r="G17" s="236"/>
      <c r="H17" s="19">
        <f>'DBSV 3D Waldrunde'!H17</f>
        <v>320</v>
      </c>
      <c r="I17" s="154">
        <f t="shared" si="4"/>
        <v>1</v>
      </c>
      <c r="J17" s="1">
        <v>30</v>
      </c>
      <c r="K17" s="1">
        <v>0</v>
      </c>
      <c r="L17" s="50" cm="1">
        <f t="array" ref="L17">IF(I17&gt;4,99,(J17-INDEX($J$45:$J$48,I17))/INDEX($L$45:$L$48,I17))*V17</f>
        <v>1</v>
      </c>
      <c r="M17" s="2">
        <v>35</v>
      </c>
      <c r="N17" s="2">
        <v>0</v>
      </c>
      <c r="O17" s="51" cm="1">
        <f t="array" ref="O17">IF(I17&gt;4,99,(M17-INDEX($M$45:$M$48,I17))/INDEX($O$45:$O$48,I17))*W17</f>
        <v>1</v>
      </c>
      <c r="P17" s="3">
        <v>50</v>
      </c>
      <c r="Q17" s="3">
        <v>0</v>
      </c>
      <c r="R17" s="52" cm="1">
        <f t="array" ref="R17">IF(I17&gt;4,99,(P17-INDEX($P$45:$P$48,I17))/INDEX(R$45:R$48,I17))*X17</f>
        <v>1</v>
      </c>
      <c r="S17" s="4">
        <v>60</v>
      </c>
      <c r="T17" s="4">
        <v>0</v>
      </c>
      <c r="U17" s="53" cm="1">
        <f t="array" ref="U17">IF(I17&gt;4,99,(S17-INDEX($S$45:$S$48,I17))/INDEX($U$45:$U$48,I17))*Y17</f>
        <v>1</v>
      </c>
      <c r="V17" s="160">
        <f t="shared" si="0"/>
        <v>1</v>
      </c>
      <c r="W17" s="160">
        <f t="shared" si="1"/>
        <v>1</v>
      </c>
      <c r="X17" s="160">
        <f t="shared" si="2"/>
        <v>1</v>
      </c>
      <c r="Y17" s="56">
        <f t="shared" si="3"/>
        <v>1</v>
      </c>
    </row>
    <row r="18" spans="2:25" s="27" customFormat="1" ht="19.5" customHeight="1" x14ac:dyDescent="0.25">
      <c r="B18" s="55">
        <v>13</v>
      </c>
      <c r="C18" s="236" t="str">
        <f>'DBSV 3D Waldrunde'!C18</f>
        <v>Tier 13</v>
      </c>
      <c r="D18" s="236"/>
      <c r="E18" s="236"/>
      <c r="F18" s="236"/>
      <c r="G18" s="236"/>
      <c r="H18" s="19">
        <f>'DBSV 3D Waldrunde'!H18</f>
        <v>150</v>
      </c>
      <c r="I18" s="154">
        <f t="shared" si="4"/>
        <v>4</v>
      </c>
      <c r="J18" s="1">
        <v>10</v>
      </c>
      <c r="K18" s="1">
        <v>0</v>
      </c>
      <c r="L18" s="50" cm="1">
        <f t="array" ref="L18">IF(I18&gt;4,99,(J18-INDEX($J$45:$J$48,I18))/INDEX($L$45:$L$48,I18))*V18</f>
        <v>1</v>
      </c>
      <c r="M18" s="2">
        <v>15</v>
      </c>
      <c r="N18" s="2">
        <v>0</v>
      </c>
      <c r="O18" s="51" cm="1">
        <f t="array" ref="O18">IF(I18&gt;4,99,(M18-INDEX($M$45:$M$48,I18))/INDEX($O$45:$O$48,I18))*W18</f>
        <v>1</v>
      </c>
      <c r="P18" s="3">
        <v>15</v>
      </c>
      <c r="Q18" s="3">
        <v>0</v>
      </c>
      <c r="R18" s="52" cm="1">
        <f t="array" ref="R18">IF(I18&gt;4,99,(P18-INDEX($P$45:$P$48,I18))/INDEX(R$45:R$48,I18))*X18</f>
        <v>1</v>
      </c>
      <c r="S18" s="4">
        <v>15</v>
      </c>
      <c r="T18" s="4">
        <v>0</v>
      </c>
      <c r="U18" s="53" cm="1">
        <f t="array" ref="U18">IF(I18&gt;4,99,(S18-INDEX($S$45:$S$48,I18))/INDEX($U$45:$U$48,I18))*Y18</f>
        <v>1</v>
      </c>
      <c r="V18" s="160">
        <f t="shared" si="0"/>
        <v>1</v>
      </c>
      <c r="W18" s="160">
        <f t="shared" si="1"/>
        <v>1</v>
      </c>
      <c r="X18" s="160">
        <f t="shared" si="2"/>
        <v>1</v>
      </c>
      <c r="Y18" s="56">
        <f t="shared" si="3"/>
        <v>1</v>
      </c>
    </row>
    <row r="19" spans="2:25" s="27" customFormat="1" ht="19.5" customHeight="1" x14ac:dyDescent="0.25">
      <c r="B19" s="55">
        <v>14</v>
      </c>
      <c r="C19" s="236" t="str">
        <f>'DBSV 3D Waldrunde'!C19</f>
        <v>Tier 14</v>
      </c>
      <c r="D19" s="236"/>
      <c r="E19" s="236"/>
      <c r="F19" s="236"/>
      <c r="G19" s="236"/>
      <c r="H19" s="19">
        <f>'DBSV 3D Waldrunde'!H19</f>
        <v>170</v>
      </c>
      <c r="I19" s="154">
        <f t="shared" si="4"/>
        <v>3</v>
      </c>
      <c r="J19" s="1">
        <v>20</v>
      </c>
      <c r="K19" s="1">
        <v>0</v>
      </c>
      <c r="L19" s="50" cm="1">
        <f t="array" ref="L19">IF(I19&gt;4,99,(J19-INDEX($J$45:$J$48,I19))/INDEX($L$45:$L$48,I19))*V19</f>
        <v>1</v>
      </c>
      <c r="M19" s="2">
        <v>25</v>
      </c>
      <c r="N19" s="2">
        <v>0</v>
      </c>
      <c r="O19" s="51" cm="1">
        <f t="array" ref="O19">IF(I19&gt;4,99,(M19-INDEX($M$45:$M$48,I19))/INDEX($O$45:$O$48,I19))*W19</f>
        <v>1</v>
      </c>
      <c r="P19" s="3">
        <v>25</v>
      </c>
      <c r="Q19" s="3">
        <v>0</v>
      </c>
      <c r="R19" s="52" cm="1">
        <f t="array" ref="R19">IF(I19&gt;4,99,(P19-INDEX($P$45:$P$48,I19))/INDEX(R$45:R$48,I19))*X19</f>
        <v>1</v>
      </c>
      <c r="S19" s="4">
        <v>30</v>
      </c>
      <c r="T19" s="4">
        <v>0</v>
      </c>
      <c r="U19" s="53" cm="1">
        <f t="array" ref="U19">IF(I19&gt;4,99,(S19-INDEX($S$45:$S$48,I19))/INDEX($U$45:$U$48,I19))*Y19</f>
        <v>1</v>
      </c>
      <c r="V19" s="160">
        <f t="shared" si="0"/>
        <v>1</v>
      </c>
      <c r="W19" s="160">
        <f t="shared" si="1"/>
        <v>1</v>
      </c>
      <c r="X19" s="160">
        <f t="shared" si="2"/>
        <v>1</v>
      </c>
      <c r="Y19" s="56">
        <f t="shared" si="3"/>
        <v>1</v>
      </c>
    </row>
    <row r="20" spans="2:25" s="27" customFormat="1" ht="19.5" customHeight="1" x14ac:dyDescent="0.25">
      <c r="B20" s="55">
        <v>15</v>
      </c>
      <c r="C20" s="236" t="str">
        <f>'DBSV 3D Waldrunde'!C20</f>
        <v>Tier 15</v>
      </c>
      <c r="D20" s="236"/>
      <c r="E20" s="236"/>
      <c r="F20" s="236"/>
      <c r="G20" s="236"/>
      <c r="H20" s="19">
        <f>'DBSV 3D Waldrunde'!H20</f>
        <v>225</v>
      </c>
      <c r="I20" s="154">
        <f t="shared" si="4"/>
        <v>2</v>
      </c>
      <c r="J20" s="1">
        <v>25</v>
      </c>
      <c r="K20" s="1">
        <v>0</v>
      </c>
      <c r="L20" s="50" cm="1">
        <f t="array" ref="L20">IF(I20&gt;4,99,(J20-INDEX($J$45:$J$48,I20))/INDEX($L$45:$L$48,I20))*V20</f>
        <v>1</v>
      </c>
      <c r="M20" s="2">
        <v>25</v>
      </c>
      <c r="N20" s="2">
        <v>0</v>
      </c>
      <c r="O20" s="51" cm="1">
        <f t="array" ref="O20">IF(I20&gt;4,99,(M20-INDEX($M$45:$M$48,I20))/INDEX($O$45:$O$48,I20))*W20</f>
        <v>1</v>
      </c>
      <c r="P20" s="3">
        <v>40</v>
      </c>
      <c r="Q20" s="3">
        <v>0</v>
      </c>
      <c r="R20" s="52" cm="1">
        <f t="array" ref="R20">IF(I20&gt;4,99,(P20-INDEX($P$45:$P$48,I20))/INDEX(R$45:R$48,I20))*X20</f>
        <v>1</v>
      </c>
      <c r="S20" s="4">
        <v>45</v>
      </c>
      <c r="T20" s="4">
        <v>0</v>
      </c>
      <c r="U20" s="53" cm="1">
        <f t="array" ref="U20">IF(I20&gt;4,99,(S20-INDEX($S$45:$S$48,I20))/INDEX($U$45:$U$48,I20))*Y20</f>
        <v>1</v>
      </c>
      <c r="V20" s="160">
        <f t="shared" si="0"/>
        <v>1</v>
      </c>
      <c r="W20" s="160">
        <f t="shared" si="1"/>
        <v>1</v>
      </c>
      <c r="X20" s="160">
        <f t="shared" si="2"/>
        <v>1</v>
      </c>
      <c r="Y20" s="56">
        <f t="shared" si="3"/>
        <v>1</v>
      </c>
    </row>
    <row r="21" spans="2:25" s="27" customFormat="1" ht="19.5" customHeight="1" x14ac:dyDescent="0.25">
      <c r="B21" s="55">
        <v>16</v>
      </c>
      <c r="C21" s="236" t="str">
        <f>'DBSV 3D Waldrunde'!C21</f>
        <v>Tier 16</v>
      </c>
      <c r="D21" s="236"/>
      <c r="E21" s="236"/>
      <c r="F21" s="236"/>
      <c r="G21" s="236"/>
      <c r="H21" s="19">
        <f>'DBSV 3D Waldrunde'!H21</f>
        <v>255</v>
      </c>
      <c r="I21" s="154">
        <f t="shared" si="4"/>
        <v>1</v>
      </c>
      <c r="J21" s="1">
        <v>30</v>
      </c>
      <c r="K21" s="1">
        <v>0</v>
      </c>
      <c r="L21" s="50" cm="1">
        <f t="array" ref="L21">IF(I21&gt;4,99,(J21-INDEX($J$45:$J$48,I21))/INDEX($L$45:$L$48,I21))*V21</f>
        <v>1</v>
      </c>
      <c r="M21" s="2">
        <v>35</v>
      </c>
      <c r="N21" s="2">
        <v>0</v>
      </c>
      <c r="O21" s="51" cm="1">
        <f t="array" ref="O21">IF(I21&gt;4,99,(M21-INDEX($M$45:$M$48,I21))/INDEX($O$45:$O$48,I21))*W21</f>
        <v>1</v>
      </c>
      <c r="P21" s="3">
        <v>50</v>
      </c>
      <c r="Q21" s="3">
        <v>0</v>
      </c>
      <c r="R21" s="52" cm="1">
        <f t="array" ref="R21">IF(I21&gt;4,99,(P21-INDEX($P$45:$P$48,I21))/INDEX(R$45:R$48,I21))*X21</f>
        <v>1</v>
      </c>
      <c r="S21" s="4">
        <v>60</v>
      </c>
      <c r="T21" s="4">
        <v>0</v>
      </c>
      <c r="U21" s="53" cm="1">
        <f t="array" ref="U21">IF(I21&gt;4,99,(S21-INDEX($S$45:$S$48,I21))/INDEX($U$45:$U$48,I21))*Y21</f>
        <v>1</v>
      </c>
      <c r="V21" s="160">
        <f t="shared" si="0"/>
        <v>1</v>
      </c>
      <c r="W21" s="160">
        <f t="shared" si="1"/>
        <v>1</v>
      </c>
      <c r="X21" s="160">
        <f t="shared" si="2"/>
        <v>1</v>
      </c>
      <c r="Y21" s="56">
        <f t="shared" si="3"/>
        <v>1</v>
      </c>
    </row>
    <row r="22" spans="2:25" s="27" customFormat="1" ht="19.5" customHeight="1" x14ac:dyDescent="0.25">
      <c r="B22" s="55">
        <v>17</v>
      </c>
      <c r="C22" s="236" t="str">
        <f>'DBSV 3D Waldrunde'!C22</f>
        <v>Tier 17</v>
      </c>
      <c r="D22" s="236"/>
      <c r="E22" s="236"/>
      <c r="F22" s="236"/>
      <c r="G22" s="236"/>
      <c r="H22" s="19">
        <f>'DBSV 3D Waldrunde'!H22</f>
        <v>10</v>
      </c>
      <c r="I22" s="154">
        <f t="shared" si="4"/>
        <v>4</v>
      </c>
      <c r="J22" s="1">
        <v>10</v>
      </c>
      <c r="K22" s="1">
        <v>0</v>
      </c>
      <c r="L22" s="50" cm="1">
        <f t="array" ref="L22">IF(I22&gt;4,99,(J22-INDEX($J$45:$J$48,I22))/INDEX($L$45:$L$48,I22))*V22</f>
        <v>1</v>
      </c>
      <c r="M22" s="2">
        <v>15</v>
      </c>
      <c r="N22" s="2">
        <v>0</v>
      </c>
      <c r="O22" s="51" cm="1">
        <f t="array" ref="O22">IF(I22&gt;4,99,(M22-INDEX($M$45:$M$48,I22))/INDEX($O$45:$O$48,I22))*W22</f>
        <v>1</v>
      </c>
      <c r="P22" s="3">
        <v>15</v>
      </c>
      <c r="Q22" s="3">
        <v>0</v>
      </c>
      <c r="R22" s="52" cm="1">
        <f t="array" ref="R22">IF(I22&gt;4,99,(P22-INDEX($P$45:$P$48,I22))/INDEX(R$45:R$48,I22))*X22</f>
        <v>1</v>
      </c>
      <c r="S22" s="4">
        <v>15</v>
      </c>
      <c r="T22" s="4">
        <v>0</v>
      </c>
      <c r="U22" s="53" cm="1">
        <f t="array" ref="U22">IF(I22&gt;4,99,(S22-INDEX($S$45:$S$48,I22))/INDEX($U$45:$U$48,I22))*Y22</f>
        <v>1</v>
      </c>
      <c r="V22" s="160">
        <f t="shared" si="0"/>
        <v>1</v>
      </c>
      <c r="W22" s="160">
        <f t="shared" si="1"/>
        <v>1</v>
      </c>
      <c r="X22" s="160">
        <f t="shared" si="2"/>
        <v>1</v>
      </c>
      <c r="Y22" s="56">
        <f t="shared" si="3"/>
        <v>1</v>
      </c>
    </row>
    <row r="23" spans="2:25" s="27" customFormat="1" ht="19.5" customHeight="1" x14ac:dyDescent="0.25">
      <c r="B23" s="55">
        <v>18</v>
      </c>
      <c r="C23" s="236" t="str">
        <f>'DBSV 3D Waldrunde'!C23</f>
        <v>Tier 18</v>
      </c>
      <c r="D23" s="236"/>
      <c r="E23" s="236"/>
      <c r="F23" s="236"/>
      <c r="G23" s="236"/>
      <c r="H23" s="19">
        <f>'DBSV 3D Waldrunde'!H23</f>
        <v>170</v>
      </c>
      <c r="I23" s="154">
        <f t="shared" si="4"/>
        <v>3</v>
      </c>
      <c r="J23" s="1">
        <v>20</v>
      </c>
      <c r="K23" s="1">
        <v>0</v>
      </c>
      <c r="L23" s="50" cm="1">
        <f t="array" ref="L23">IF(I23&gt;4,99,(J23-INDEX($J$45:$J$48,I23))/INDEX($L$45:$L$48,I23))*V23</f>
        <v>1</v>
      </c>
      <c r="M23" s="2">
        <v>25</v>
      </c>
      <c r="N23" s="2">
        <v>0</v>
      </c>
      <c r="O23" s="51" cm="1">
        <f t="array" ref="O23">IF(I23&gt;4,99,(M23-INDEX($M$45:$M$48,I23))/INDEX($O$45:$O$48,I23))*W23</f>
        <v>1</v>
      </c>
      <c r="P23" s="3">
        <v>25</v>
      </c>
      <c r="Q23" s="3">
        <v>0</v>
      </c>
      <c r="R23" s="52" cm="1">
        <f t="array" ref="R23">IF(I23&gt;4,99,(P23-INDEX($P$45:$P$48,I23))/INDEX(R$45:R$48,I23))*X23</f>
        <v>1</v>
      </c>
      <c r="S23" s="4">
        <v>30</v>
      </c>
      <c r="T23" s="4">
        <v>0</v>
      </c>
      <c r="U23" s="53" cm="1">
        <f t="array" ref="U23">IF(I23&gt;4,99,(S23-INDEX($S$45:$S$48,I23))/INDEX($U$45:$U$48,I23))*Y23</f>
        <v>1</v>
      </c>
      <c r="V23" s="160">
        <f t="shared" si="0"/>
        <v>1</v>
      </c>
      <c r="W23" s="160">
        <f t="shared" si="1"/>
        <v>1</v>
      </c>
      <c r="X23" s="160">
        <f t="shared" si="2"/>
        <v>1</v>
      </c>
      <c r="Y23" s="56">
        <f t="shared" si="3"/>
        <v>1</v>
      </c>
    </row>
    <row r="24" spans="2:25" s="27" customFormat="1" ht="19.5" customHeight="1" x14ac:dyDescent="0.25">
      <c r="B24" s="55">
        <v>19</v>
      </c>
      <c r="C24" s="236" t="str">
        <f>'DBSV 3D Waldrunde'!C24</f>
        <v>Tier 19</v>
      </c>
      <c r="D24" s="236"/>
      <c r="E24" s="236"/>
      <c r="F24" s="236"/>
      <c r="G24" s="236"/>
      <c r="H24" s="19">
        <f>'DBSV 3D Waldrunde'!H24</f>
        <v>225</v>
      </c>
      <c r="I24" s="154">
        <f t="shared" si="4"/>
        <v>2</v>
      </c>
      <c r="J24" s="1">
        <v>25</v>
      </c>
      <c r="K24" s="1">
        <v>0</v>
      </c>
      <c r="L24" s="50" cm="1">
        <f t="array" ref="L24">IF(I24&gt;4,99,(J24-INDEX($J$45:$J$48,I24))/INDEX($L$45:$L$48,I24))*V24</f>
        <v>1</v>
      </c>
      <c r="M24" s="2">
        <v>25</v>
      </c>
      <c r="N24" s="2">
        <v>0</v>
      </c>
      <c r="O24" s="51" cm="1">
        <f t="array" ref="O24">IF(I24&gt;4,99,(M24-INDEX($M$45:$M$48,I24))/INDEX($O$45:$O$48,I24))*W24</f>
        <v>1</v>
      </c>
      <c r="P24" s="3">
        <v>40</v>
      </c>
      <c r="Q24" s="3">
        <v>0</v>
      </c>
      <c r="R24" s="52" cm="1">
        <f t="array" ref="R24">IF(I24&gt;4,99,(P24-INDEX($P$45:$P$48,I24))/INDEX(R$45:R$48,I24))*X24</f>
        <v>1</v>
      </c>
      <c r="S24" s="4">
        <v>45</v>
      </c>
      <c r="T24" s="4">
        <v>0</v>
      </c>
      <c r="U24" s="53" cm="1">
        <f t="array" ref="U24">IF(I24&gt;4,99,(S24-INDEX($S$45:$S$48,I24))/INDEX($U$45:$U$48,I24))*Y24</f>
        <v>1</v>
      </c>
      <c r="V24" s="160">
        <f t="shared" si="0"/>
        <v>1</v>
      </c>
      <c r="W24" s="160">
        <f t="shared" si="1"/>
        <v>1</v>
      </c>
      <c r="X24" s="160">
        <f t="shared" si="2"/>
        <v>1</v>
      </c>
      <c r="Y24" s="56">
        <f t="shared" si="3"/>
        <v>1</v>
      </c>
    </row>
    <row r="25" spans="2:25" s="27" customFormat="1" ht="19.5" customHeight="1" x14ac:dyDescent="0.25">
      <c r="B25" s="55">
        <v>20</v>
      </c>
      <c r="C25" s="236" t="str">
        <f>'DBSV 3D Waldrunde'!C25</f>
        <v>Tier 20</v>
      </c>
      <c r="D25" s="236"/>
      <c r="E25" s="236"/>
      <c r="F25" s="236"/>
      <c r="G25" s="236"/>
      <c r="H25" s="19">
        <f>'DBSV 3D Waldrunde'!H25</f>
        <v>320</v>
      </c>
      <c r="I25" s="154">
        <f t="shared" si="4"/>
        <v>1</v>
      </c>
      <c r="J25" s="1">
        <v>30</v>
      </c>
      <c r="K25" s="1">
        <v>0</v>
      </c>
      <c r="L25" s="50" cm="1">
        <f t="array" ref="L25">IF(I25&gt;4,99,(J25-INDEX($J$45:$J$48,I25))/INDEX($L$45:$L$48,I25))*V25</f>
        <v>1</v>
      </c>
      <c r="M25" s="2">
        <v>35</v>
      </c>
      <c r="N25" s="2">
        <v>0</v>
      </c>
      <c r="O25" s="51" cm="1">
        <f t="array" ref="O25">IF(I25&gt;4,99,(M25-INDEX($M$45:$M$48,I25))/INDEX($O$45:$O$48,I25))*W25</f>
        <v>1</v>
      </c>
      <c r="P25" s="3">
        <v>50</v>
      </c>
      <c r="Q25" s="3">
        <v>0</v>
      </c>
      <c r="R25" s="52" cm="1">
        <f t="array" ref="R25">IF(I25&gt;4,99,(P25-INDEX($P$45:$P$48,I25))/INDEX(R$45:R$48,I25))*X25</f>
        <v>1</v>
      </c>
      <c r="S25" s="4">
        <v>60</v>
      </c>
      <c r="T25" s="4">
        <v>0</v>
      </c>
      <c r="U25" s="53" cm="1">
        <f t="array" ref="U25">IF(I25&gt;4,99,(S25-INDEX($S$45:$S$48,I25))/INDEX($U$45:$U$48,I25))*Y25</f>
        <v>1</v>
      </c>
      <c r="V25" s="160">
        <f t="shared" si="0"/>
        <v>1</v>
      </c>
      <c r="W25" s="160">
        <f t="shared" si="1"/>
        <v>1</v>
      </c>
      <c r="X25" s="160">
        <f t="shared" si="2"/>
        <v>1</v>
      </c>
      <c r="Y25" s="56">
        <f t="shared" si="3"/>
        <v>1</v>
      </c>
    </row>
    <row r="26" spans="2:25" s="27" customFormat="1" ht="19.5" customHeight="1" x14ac:dyDescent="0.25">
      <c r="B26" s="55">
        <v>21</v>
      </c>
      <c r="C26" s="236" t="str">
        <f>'DBSV 3D Waldrunde'!C26</f>
        <v>Tier 21</v>
      </c>
      <c r="D26" s="236"/>
      <c r="E26" s="236"/>
      <c r="F26" s="236"/>
      <c r="G26" s="236"/>
      <c r="H26" s="19">
        <f>'DBSV 3D Waldrunde'!H26</f>
        <v>105</v>
      </c>
      <c r="I26" s="154">
        <f t="shared" si="4"/>
        <v>4</v>
      </c>
      <c r="J26" s="1">
        <v>10</v>
      </c>
      <c r="K26" s="1">
        <v>0</v>
      </c>
      <c r="L26" s="50" cm="1">
        <f t="array" ref="L26">IF(I26&gt;4,99,(J26-INDEX($J$45:$J$48,I26))/INDEX($L$45:$L$48,I26))*V26</f>
        <v>1</v>
      </c>
      <c r="M26" s="2">
        <v>15</v>
      </c>
      <c r="N26" s="2">
        <v>0</v>
      </c>
      <c r="O26" s="51" cm="1">
        <f t="array" ref="O26">IF(I26&gt;4,99,(M26-INDEX($M$45:$M$48,I26))/INDEX($O$45:$O$48,I26))*W26</f>
        <v>1</v>
      </c>
      <c r="P26" s="3">
        <v>15</v>
      </c>
      <c r="Q26" s="3">
        <v>0</v>
      </c>
      <c r="R26" s="52" cm="1">
        <f t="array" ref="R26">IF(I26&gt;4,99,(P26-INDEX($P$45:$P$48,I26))/INDEX(R$45:R$48,I26))*X26</f>
        <v>1</v>
      </c>
      <c r="S26" s="4">
        <v>15</v>
      </c>
      <c r="T26" s="4">
        <v>0</v>
      </c>
      <c r="U26" s="53" cm="1">
        <f t="array" ref="U26">IF(I26&gt;4,99,(S26-INDEX($S$45:$S$48,I26))/INDEX($U$45:$U$48,I26))*Y26</f>
        <v>1</v>
      </c>
      <c r="V26" s="160">
        <f t="shared" si="0"/>
        <v>1</v>
      </c>
      <c r="W26" s="160">
        <f t="shared" si="1"/>
        <v>1</v>
      </c>
      <c r="X26" s="160">
        <f t="shared" si="2"/>
        <v>1</v>
      </c>
      <c r="Y26" s="56">
        <f t="shared" si="3"/>
        <v>1</v>
      </c>
    </row>
    <row r="27" spans="2:25" s="27" customFormat="1" ht="19.5" customHeight="1" x14ac:dyDescent="0.25">
      <c r="B27" s="55">
        <v>22</v>
      </c>
      <c r="C27" s="236" t="str">
        <f>'DBSV 3D Waldrunde'!C27</f>
        <v>Tier 22</v>
      </c>
      <c r="D27" s="236"/>
      <c r="E27" s="236"/>
      <c r="F27" s="236"/>
      <c r="G27" s="236"/>
      <c r="H27" s="19">
        <f>'DBSV 3D Waldrunde'!H27</f>
        <v>170</v>
      </c>
      <c r="I27" s="154">
        <f t="shared" si="4"/>
        <v>3</v>
      </c>
      <c r="J27" s="1">
        <v>20</v>
      </c>
      <c r="K27" s="1">
        <v>0</v>
      </c>
      <c r="L27" s="50" cm="1">
        <f t="array" ref="L27">IF(I27&gt;4,99,(J27-INDEX($J$45:$J$48,I27))/INDEX($L$45:$L$48,I27))*V27</f>
        <v>1</v>
      </c>
      <c r="M27" s="2">
        <v>25</v>
      </c>
      <c r="N27" s="2">
        <v>0</v>
      </c>
      <c r="O27" s="51" cm="1">
        <f t="array" ref="O27">IF(I27&gt;4,99,(M27-INDEX($M$45:$M$48,I27))/INDEX($O$45:$O$48,I27))*W27</f>
        <v>1</v>
      </c>
      <c r="P27" s="3">
        <v>25</v>
      </c>
      <c r="Q27" s="3">
        <v>0</v>
      </c>
      <c r="R27" s="52" cm="1">
        <f t="array" ref="R27">IF(I27&gt;4,99,(P27-INDEX($P$45:$P$48,I27))/INDEX(R$45:R$48,I27))*X27</f>
        <v>1</v>
      </c>
      <c r="S27" s="4">
        <v>30</v>
      </c>
      <c r="T27" s="4">
        <v>0</v>
      </c>
      <c r="U27" s="53" cm="1">
        <f t="array" ref="U27">IF(I27&gt;4,99,(S27-INDEX($S$45:$S$48,I27))/INDEX($U$45:$U$48,I27))*Y27</f>
        <v>1</v>
      </c>
      <c r="V27" s="160">
        <f t="shared" si="0"/>
        <v>1</v>
      </c>
      <c r="W27" s="160">
        <f t="shared" si="1"/>
        <v>1</v>
      </c>
      <c r="X27" s="160">
        <f t="shared" si="2"/>
        <v>1</v>
      </c>
      <c r="Y27" s="56">
        <f t="shared" si="3"/>
        <v>1</v>
      </c>
    </row>
    <row r="28" spans="2:25" s="27" customFormat="1" ht="19.5" customHeight="1" x14ac:dyDescent="0.25">
      <c r="B28" s="55">
        <v>23</v>
      </c>
      <c r="C28" s="236" t="str">
        <f>'DBSV 3D Waldrunde'!C28</f>
        <v>Tier 23</v>
      </c>
      <c r="D28" s="236"/>
      <c r="E28" s="236"/>
      <c r="F28" s="236"/>
      <c r="G28" s="236"/>
      <c r="H28" s="19">
        <f>'DBSV 3D Waldrunde'!H28</f>
        <v>225</v>
      </c>
      <c r="I28" s="154">
        <f t="shared" si="4"/>
        <v>2</v>
      </c>
      <c r="J28" s="1">
        <v>25</v>
      </c>
      <c r="K28" s="1">
        <v>0</v>
      </c>
      <c r="L28" s="50" cm="1">
        <f t="array" ref="L28">IF(I28&gt;4,99,(J28-INDEX($J$45:$J$48,I28))/INDEX($L$45:$L$48,I28))*V28</f>
        <v>1</v>
      </c>
      <c r="M28" s="2">
        <v>25</v>
      </c>
      <c r="N28" s="2">
        <v>0</v>
      </c>
      <c r="O28" s="51" cm="1">
        <f t="array" ref="O28">IF(I28&gt;4,99,(M28-INDEX($M$45:$M$48,I28))/INDEX($O$45:$O$48,I28))*W28</f>
        <v>1</v>
      </c>
      <c r="P28" s="3">
        <v>40</v>
      </c>
      <c r="Q28" s="3">
        <v>0</v>
      </c>
      <c r="R28" s="52" cm="1">
        <f t="array" ref="R28">IF(I28&gt;4,99,(P28-INDEX($P$45:$P$48,I28))/INDEX(R$45:R$48,I28))*X28</f>
        <v>1</v>
      </c>
      <c r="S28" s="4">
        <v>45</v>
      </c>
      <c r="T28" s="4">
        <v>0</v>
      </c>
      <c r="U28" s="53" cm="1">
        <f t="array" ref="U28">IF(I28&gt;4,99,(S28-INDEX($S$45:$S$48,I28))/INDEX($U$45:$U$48,I28))*Y28</f>
        <v>1</v>
      </c>
      <c r="V28" s="160">
        <f t="shared" si="0"/>
        <v>1</v>
      </c>
      <c r="W28" s="160">
        <f t="shared" si="1"/>
        <v>1</v>
      </c>
      <c r="X28" s="160">
        <f t="shared" si="2"/>
        <v>1</v>
      </c>
      <c r="Y28" s="56">
        <f t="shared" si="3"/>
        <v>1</v>
      </c>
    </row>
    <row r="29" spans="2:25" s="27" customFormat="1" ht="19.5" customHeight="1" x14ac:dyDescent="0.25">
      <c r="B29" s="55">
        <v>24</v>
      </c>
      <c r="C29" s="236" t="str">
        <f>'DBSV 3D Waldrunde'!C29</f>
        <v>Tier 24</v>
      </c>
      <c r="D29" s="236"/>
      <c r="E29" s="236"/>
      <c r="F29" s="236"/>
      <c r="G29" s="236"/>
      <c r="H29" s="19">
        <f>'DBSV 3D Waldrunde'!H29</f>
        <v>320</v>
      </c>
      <c r="I29" s="154">
        <f t="shared" si="4"/>
        <v>1</v>
      </c>
      <c r="J29" s="1">
        <v>30</v>
      </c>
      <c r="K29" s="1">
        <v>0</v>
      </c>
      <c r="L29" s="50" cm="1">
        <f t="array" ref="L29">IF(I29&gt;4,99,(J29-INDEX($J$45:$J$48,I29))/INDEX($L$45:$L$48,I29))*V29</f>
        <v>1</v>
      </c>
      <c r="M29" s="2">
        <v>35</v>
      </c>
      <c r="N29" s="2">
        <v>0</v>
      </c>
      <c r="O29" s="51" cm="1">
        <f t="array" ref="O29">IF(I29&gt;4,99,(M29-INDEX($M$45:$M$48,I29))/INDEX($O$45:$O$48,I29))*W29</f>
        <v>1</v>
      </c>
      <c r="P29" s="3">
        <v>50</v>
      </c>
      <c r="Q29" s="3">
        <v>0</v>
      </c>
      <c r="R29" s="52" cm="1">
        <f t="array" ref="R29">IF(I29&gt;4,99,(P29-INDEX($P$45:$P$48,I29))/INDEX(R$45:R$48,I29))*X29</f>
        <v>1</v>
      </c>
      <c r="S29" s="4">
        <v>60</v>
      </c>
      <c r="T29" s="4">
        <v>0</v>
      </c>
      <c r="U29" s="53" cm="1">
        <f t="array" ref="U29">IF(I29&gt;4,99,(S29-INDEX($S$45:$S$48,I29))/INDEX($U$45:$U$48,I29))*Y29</f>
        <v>1</v>
      </c>
      <c r="V29" s="160">
        <f t="shared" si="0"/>
        <v>1</v>
      </c>
      <c r="W29" s="160">
        <f t="shared" si="1"/>
        <v>1</v>
      </c>
      <c r="X29" s="160">
        <f t="shared" si="2"/>
        <v>1</v>
      </c>
      <c r="Y29" s="56">
        <f t="shared" si="3"/>
        <v>1</v>
      </c>
    </row>
    <row r="30" spans="2:25" s="27" customFormat="1" ht="19.5" customHeight="1" x14ac:dyDescent="0.25">
      <c r="B30" s="55">
        <v>25</v>
      </c>
      <c r="C30" s="236" t="str">
        <f>'DBSV 3D Waldrunde'!C30</f>
        <v>Tier 25</v>
      </c>
      <c r="D30" s="236"/>
      <c r="E30" s="236"/>
      <c r="F30" s="236"/>
      <c r="G30" s="236"/>
      <c r="H30" s="19">
        <f>'DBSV 3D Waldrunde'!H30</f>
        <v>105</v>
      </c>
      <c r="I30" s="154">
        <f t="shared" si="4"/>
        <v>4</v>
      </c>
      <c r="J30" s="1">
        <v>10</v>
      </c>
      <c r="K30" s="1">
        <v>0</v>
      </c>
      <c r="L30" s="50" cm="1">
        <f t="array" ref="L30">IF(I30&gt;4,99,(J30-INDEX($J$45:$J$48,I30))/INDEX($L$45:$L$48,I30))*V30</f>
        <v>1</v>
      </c>
      <c r="M30" s="2">
        <v>15</v>
      </c>
      <c r="N30" s="2">
        <v>0</v>
      </c>
      <c r="O30" s="51" cm="1">
        <f t="array" ref="O30">IF(I30&gt;4,99,(M30-INDEX($M$45:$M$48,I30))/INDEX($O$45:$O$48,I30))*W30</f>
        <v>1</v>
      </c>
      <c r="P30" s="3">
        <v>15</v>
      </c>
      <c r="Q30" s="3">
        <v>0</v>
      </c>
      <c r="R30" s="52" cm="1">
        <f t="array" ref="R30">IF(I30&gt;4,99,(P30-INDEX($P$45:$P$48,I30))/INDEX(R$45:R$48,I30))*X30</f>
        <v>1</v>
      </c>
      <c r="S30" s="4">
        <v>15</v>
      </c>
      <c r="T30" s="4">
        <v>0</v>
      </c>
      <c r="U30" s="53" cm="1">
        <f t="array" ref="U30">IF(I30&gt;4,99,(S30-INDEX($S$45:$S$48,I30))/INDEX($U$45:$U$48,I30))*Y30</f>
        <v>1</v>
      </c>
      <c r="V30" s="160">
        <f t="shared" si="0"/>
        <v>1</v>
      </c>
      <c r="W30" s="160">
        <f t="shared" si="1"/>
        <v>1</v>
      </c>
      <c r="X30" s="160">
        <f t="shared" si="2"/>
        <v>1</v>
      </c>
      <c r="Y30" s="56">
        <f t="shared" si="3"/>
        <v>1</v>
      </c>
    </row>
    <row r="31" spans="2:25" s="27" customFormat="1" ht="19.5" customHeight="1" x14ac:dyDescent="0.25">
      <c r="B31" s="55">
        <v>26</v>
      </c>
      <c r="C31" s="236" t="str">
        <f>'DBSV 3D Waldrunde'!C31</f>
        <v>Tier 26</v>
      </c>
      <c r="D31" s="236"/>
      <c r="E31" s="236"/>
      <c r="F31" s="236"/>
      <c r="G31" s="236"/>
      <c r="H31" s="19">
        <f>'DBSV 3D Waldrunde'!H31</f>
        <v>170</v>
      </c>
      <c r="I31" s="154">
        <f t="shared" si="4"/>
        <v>3</v>
      </c>
      <c r="J31" s="1">
        <v>20</v>
      </c>
      <c r="K31" s="1">
        <v>0</v>
      </c>
      <c r="L31" s="50" cm="1">
        <f t="array" ref="L31">IF(I31&gt;4,99,(J31-INDEX($J$45:$J$48,I31))/INDEX($L$45:$L$48,I31))*V31</f>
        <v>1</v>
      </c>
      <c r="M31" s="2">
        <v>25</v>
      </c>
      <c r="N31" s="2">
        <v>0</v>
      </c>
      <c r="O31" s="51" cm="1">
        <f t="array" ref="O31">IF(I31&gt;4,99,(M31-INDEX($M$45:$M$48,I31))/INDEX($O$45:$O$48,I31))*W31</f>
        <v>1</v>
      </c>
      <c r="P31" s="3">
        <v>25</v>
      </c>
      <c r="Q31" s="3">
        <v>0</v>
      </c>
      <c r="R31" s="52" cm="1">
        <f t="array" ref="R31">IF(I31&gt;4,99,(P31-INDEX($P$45:$P$48,I31))/INDEX(R$45:R$48,I31))*X31</f>
        <v>1</v>
      </c>
      <c r="S31" s="4">
        <v>30</v>
      </c>
      <c r="T31" s="4">
        <v>0</v>
      </c>
      <c r="U31" s="53" cm="1">
        <f t="array" ref="U31">IF(I31&gt;4,99,(S31-INDEX($S$45:$S$48,I31))/INDEX($U$45:$U$48,I31))*Y31</f>
        <v>1</v>
      </c>
      <c r="V31" s="160">
        <f t="shared" si="0"/>
        <v>1</v>
      </c>
      <c r="W31" s="160">
        <f t="shared" si="1"/>
        <v>1</v>
      </c>
      <c r="X31" s="160">
        <f t="shared" si="2"/>
        <v>1</v>
      </c>
      <c r="Y31" s="56">
        <f t="shared" si="3"/>
        <v>1</v>
      </c>
    </row>
    <row r="32" spans="2:25" s="27" customFormat="1" ht="19.5" customHeight="1" x14ac:dyDescent="0.25">
      <c r="B32" s="55">
        <v>27</v>
      </c>
      <c r="C32" s="236" t="str">
        <f>'DBSV 3D Waldrunde'!C32</f>
        <v>Tier 27</v>
      </c>
      <c r="D32" s="236"/>
      <c r="E32" s="236"/>
      <c r="F32" s="236"/>
      <c r="G32" s="236"/>
      <c r="H32" s="19">
        <f>'DBSV 3D Waldrunde'!H32</f>
        <v>225</v>
      </c>
      <c r="I32" s="154">
        <f t="shared" si="4"/>
        <v>2</v>
      </c>
      <c r="J32" s="1">
        <v>25</v>
      </c>
      <c r="K32" s="1">
        <v>0</v>
      </c>
      <c r="L32" s="50" cm="1">
        <f t="array" ref="L32">IF(I32&gt;4,99,(J32-INDEX($J$45:$J$48,I32))/INDEX($L$45:$L$48,I32))*V32</f>
        <v>1</v>
      </c>
      <c r="M32" s="2">
        <v>25</v>
      </c>
      <c r="N32" s="2">
        <v>0</v>
      </c>
      <c r="O32" s="51" cm="1">
        <f t="array" ref="O32">IF(I32&gt;4,99,(M32-INDEX($M$45:$M$48,I32))/INDEX($O$45:$O$48,I32))*W32</f>
        <v>1</v>
      </c>
      <c r="P32" s="3">
        <v>40</v>
      </c>
      <c r="Q32" s="3">
        <v>0</v>
      </c>
      <c r="R32" s="52" cm="1">
        <f t="array" ref="R32">IF(I32&gt;4,99,(P32-INDEX($P$45:$P$48,I32))/INDEX(R$45:R$48,I32))*X32</f>
        <v>1</v>
      </c>
      <c r="S32" s="4">
        <v>45</v>
      </c>
      <c r="T32" s="4">
        <v>0</v>
      </c>
      <c r="U32" s="53" cm="1">
        <f t="array" ref="U32">IF(I32&gt;4,99,(S32-INDEX($S$45:$S$48,I32))/INDEX($U$45:$U$48,I32))*Y32</f>
        <v>1</v>
      </c>
      <c r="V32" s="160">
        <f t="shared" si="0"/>
        <v>1</v>
      </c>
      <c r="W32" s="160">
        <f t="shared" si="1"/>
        <v>1</v>
      </c>
      <c r="X32" s="160">
        <f t="shared" si="2"/>
        <v>1</v>
      </c>
      <c r="Y32" s="56">
        <f t="shared" si="3"/>
        <v>1</v>
      </c>
    </row>
    <row r="33" spans="2:28" ht="19.5" customHeight="1" thickBot="1" x14ac:dyDescent="0.3">
      <c r="B33" s="60">
        <v>28</v>
      </c>
      <c r="C33" s="237" t="str">
        <f>'DBSV 3D Waldrunde'!C33</f>
        <v>Tier 28</v>
      </c>
      <c r="D33" s="238"/>
      <c r="E33" s="238"/>
      <c r="F33" s="238"/>
      <c r="G33" s="239"/>
      <c r="H33" s="19">
        <f>'DBSV 3D Waldrunde'!H33</f>
        <v>320</v>
      </c>
      <c r="I33" s="154">
        <f t="shared" si="4"/>
        <v>1</v>
      </c>
      <c r="J33" s="1">
        <v>30</v>
      </c>
      <c r="K33" s="1">
        <v>0</v>
      </c>
      <c r="L33" s="50" cm="1">
        <f t="array" ref="L33">IF(I33&gt;4,99,(J33-INDEX($J$45:$J$48,I33))/INDEX($L$45:$L$48,I33))*V33</f>
        <v>1</v>
      </c>
      <c r="M33" s="2">
        <v>35</v>
      </c>
      <c r="N33" s="2">
        <v>0</v>
      </c>
      <c r="O33" s="51" cm="1">
        <f t="array" ref="O33">IF(I33&gt;4,99,(M33-INDEX($M$45:$M$48,I33))/INDEX($O$45:$O$48,I33))*W33</f>
        <v>1</v>
      </c>
      <c r="P33" s="3">
        <v>50</v>
      </c>
      <c r="Q33" s="3">
        <v>0</v>
      </c>
      <c r="R33" s="52" cm="1">
        <f t="array" ref="R33">IF(I33&gt;4,99,(P33-INDEX($P$45:$P$48,I33))/INDEX(R$45:R$48,I33))*X33</f>
        <v>1</v>
      </c>
      <c r="S33" s="4">
        <v>60</v>
      </c>
      <c r="T33" s="4">
        <v>0</v>
      </c>
      <c r="U33" s="53" cm="1">
        <f t="array" ref="U33">IF(I33&gt;4,99,(S33-INDEX($S$45:$S$48,I33))/INDEX($U$45:$U$48,I33))*Y33</f>
        <v>1</v>
      </c>
      <c r="V33" s="160">
        <f t="shared" si="0"/>
        <v>1</v>
      </c>
      <c r="W33" s="160">
        <f t="shared" si="1"/>
        <v>1</v>
      </c>
      <c r="X33" s="160">
        <f t="shared" si="2"/>
        <v>1</v>
      </c>
      <c r="Y33" s="56">
        <f t="shared" si="3"/>
        <v>1</v>
      </c>
      <c r="Z33" s="27"/>
      <c r="AA33" s="27"/>
    </row>
    <row r="34" spans="2:28" ht="19.5" customHeight="1" thickBot="1" x14ac:dyDescent="0.3">
      <c r="B34" s="60">
        <v>29</v>
      </c>
      <c r="C34" s="240" t="str">
        <f>'DBSV 3D Waldrunde'!C34</f>
        <v>Tier 29</v>
      </c>
      <c r="D34" s="240"/>
      <c r="E34" s="240"/>
      <c r="F34" s="240"/>
      <c r="G34" s="240"/>
      <c r="H34" s="19">
        <f>'DBSV 3D Waldrunde'!H34</f>
        <v>105</v>
      </c>
      <c r="I34" s="154">
        <f t="shared" si="4"/>
        <v>4</v>
      </c>
      <c r="J34" s="1">
        <v>10</v>
      </c>
      <c r="K34" s="1">
        <v>0</v>
      </c>
      <c r="L34" s="50" cm="1">
        <f t="array" ref="L34">IF(I34&gt;4,99,(J34-INDEX($J$45:$J$48,I34))/INDEX($L$45:$L$48,I34))*V34</f>
        <v>1</v>
      </c>
      <c r="M34" s="2">
        <v>15</v>
      </c>
      <c r="N34" s="2">
        <v>0</v>
      </c>
      <c r="O34" s="51" cm="1">
        <f t="array" ref="O34">IF(I34&gt;4,99,(M34-INDEX($M$45:$M$48,I34))/INDEX($O$45:$O$48,I34))*W34</f>
        <v>1</v>
      </c>
      <c r="P34" s="3">
        <v>15</v>
      </c>
      <c r="Q34" s="3">
        <v>0</v>
      </c>
      <c r="R34" s="52" cm="1">
        <f t="array" ref="R34">IF(I34&gt;4,99,(P34-INDEX($P$45:$P$48,I34))/INDEX(R$45:R$48,I34))*X34</f>
        <v>1</v>
      </c>
      <c r="S34" s="4">
        <v>15</v>
      </c>
      <c r="T34" s="4">
        <v>0</v>
      </c>
      <c r="U34" s="53" cm="1">
        <f t="array" ref="U34">IF(I34&gt;4,99,(S34-INDEX($S$45:$S$48,I34))/INDEX($U$45:$U$48,I34))*Y34</f>
        <v>1</v>
      </c>
      <c r="V34" s="160">
        <f t="shared" si="0"/>
        <v>1</v>
      </c>
      <c r="W34" s="160">
        <f t="shared" si="1"/>
        <v>1</v>
      </c>
      <c r="X34" s="160">
        <f t="shared" si="2"/>
        <v>1</v>
      </c>
      <c r="Y34" s="56">
        <f t="shared" si="3"/>
        <v>1</v>
      </c>
    </row>
    <row r="35" spans="2:28" ht="19.5" customHeight="1" thickBot="1" x14ac:dyDescent="0.3">
      <c r="B35" s="60">
        <v>30</v>
      </c>
      <c r="C35" s="240" t="str">
        <f>'DBSV 3D Waldrunde'!C35</f>
        <v>Tier 30</v>
      </c>
      <c r="D35" s="240"/>
      <c r="E35" s="240"/>
      <c r="F35" s="240"/>
      <c r="G35" s="240"/>
      <c r="H35" s="19">
        <f>'DBSV 3D Waldrunde'!H35</f>
        <v>170</v>
      </c>
      <c r="I35" s="154">
        <f t="shared" si="4"/>
        <v>3</v>
      </c>
      <c r="J35" s="1">
        <v>20</v>
      </c>
      <c r="K35" s="1">
        <v>0</v>
      </c>
      <c r="L35" s="50" cm="1">
        <f t="array" ref="L35">IF(I35&gt;4,99,(J35-INDEX($J$45:$J$48,I35))/INDEX($L$45:$L$48,I35))*V35</f>
        <v>1</v>
      </c>
      <c r="M35" s="2">
        <v>25</v>
      </c>
      <c r="N35" s="2">
        <v>0</v>
      </c>
      <c r="O35" s="51" cm="1">
        <f t="array" ref="O35">IF(I35&gt;4,99,(M35-INDEX($M$45:$M$48,I35))/INDEX($O$45:$O$48,I35))*W35</f>
        <v>1</v>
      </c>
      <c r="P35" s="3">
        <v>25</v>
      </c>
      <c r="Q35" s="3">
        <v>0</v>
      </c>
      <c r="R35" s="52" cm="1">
        <f t="array" ref="R35">IF(I35&gt;4,99,(P35-INDEX($P$45:$P$48,I35))/INDEX(R$45:R$48,I35))*X35</f>
        <v>1</v>
      </c>
      <c r="S35" s="4">
        <v>30</v>
      </c>
      <c r="T35" s="4">
        <v>0</v>
      </c>
      <c r="U35" s="53" cm="1">
        <f t="array" ref="U35">IF(I35&gt;4,99,(S35-INDEX($S$45:$S$48,I35))/INDEX($U$45:$U$48,I35))*Y35</f>
        <v>1</v>
      </c>
      <c r="V35" s="160">
        <f t="shared" si="0"/>
        <v>1</v>
      </c>
      <c r="W35" s="160">
        <f t="shared" si="1"/>
        <v>1</v>
      </c>
      <c r="X35" s="160">
        <f t="shared" si="2"/>
        <v>1</v>
      </c>
      <c r="Y35" s="56">
        <f t="shared" si="3"/>
        <v>1</v>
      </c>
    </row>
    <row r="36" spans="2:28" ht="19.5" customHeight="1" thickBot="1" x14ac:dyDescent="0.3">
      <c r="B36" s="60">
        <v>31</v>
      </c>
      <c r="C36" s="240" t="str">
        <f>'DBSV 3D Waldrunde'!C36</f>
        <v>Tier 31</v>
      </c>
      <c r="D36" s="240"/>
      <c r="E36" s="240"/>
      <c r="F36" s="240"/>
      <c r="G36" s="240"/>
      <c r="H36" s="19">
        <f>'DBSV 3D Waldrunde'!H36</f>
        <v>220</v>
      </c>
      <c r="I36" s="154">
        <f t="shared" si="4"/>
        <v>2</v>
      </c>
      <c r="J36" s="1">
        <v>25</v>
      </c>
      <c r="K36" s="1">
        <v>0</v>
      </c>
      <c r="L36" s="50" cm="1">
        <f t="array" ref="L36">IF(I36&gt;4,99,(J36-INDEX($J$45:$J$48,I36))/INDEX($L$45:$L$48,I36))*V36</f>
        <v>1</v>
      </c>
      <c r="M36" s="2">
        <v>25</v>
      </c>
      <c r="N36" s="2">
        <v>0</v>
      </c>
      <c r="O36" s="51" cm="1">
        <f t="array" ref="O36">IF(I36&gt;4,99,(M36-INDEX($M$45:$M$48,I36))/INDEX($O$45:$O$48,I36))*W36</f>
        <v>1</v>
      </c>
      <c r="P36" s="3">
        <v>40</v>
      </c>
      <c r="Q36" s="3">
        <v>0</v>
      </c>
      <c r="R36" s="52" cm="1">
        <f t="array" ref="R36">IF(I36&gt;4,99,(P36-INDEX($P$45:$P$48,I36))/INDEX(R$45:R$48,I36))*X36</f>
        <v>1</v>
      </c>
      <c r="S36" s="4">
        <v>45</v>
      </c>
      <c r="T36" s="4">
        <v>0</v>
      </c>
      <c r="U36" s="53" cm="1">
        <f t="array" ref="U36">IF(I36&gt;4,99,(S36-INDEX($S$45:$S$48,I36))/INDEX($U$45:$U$48,I36))*Y36</f>
        <v>1</v>
      </c>
      <c r="V36" s="160">
        <f t="shared" si="0"/>
        <v>1</v>
      </c>
      <c r="W36" s="160">
        <f t="shared" si="1"/>
        <v>1</v>
      </c>
      <c r="X36" s="160">
        <f t="shared" si="2"/>
        <v>1</v>
      </c>
      <c r="Y36" s="56">
        <f t="shared" si="3"/>
        <v>1</v>
      </c>
    </row>
    <row r="37" spans="2:28" ht="19.5" customHeight="1" thickBot="1" x14ac:dyDescent="0.3">
      <c r="B37" s="60">
        <v>32</v>
      </c>
      <c r="C37" s="240" t="str">
        <f>'DBSV 3D Waldrunde'!C37</f>
        <v>Tier 32</v>
      </c>
      <c r="D37" s="240"/>
      <c r="E37" s="240"/>
      <c r="F37" s="240"/>
      <c r="G37" s="240"/>
      <c r="H37" s="19">
        <f>'DBSV 3D Waldrunde'!H37</f>
        <v>320</v>
      </c>
      <c r="I37" s="154">
        <f t="shared" si="4"/>
        <v>1</v>
      </c>
      <c r="J37" s="1">
        <v>30</v>
      </c>
      <c r="K37" s="1">
        <v>0</v>
      </c>
      <c r="L37" s="50" cm="1">
        <f t="array" ref="L37">IF(I37&gt;4,99,(J37-INDEX($J$45:$J$48,I37))/INDEX($L$45:$L$48,I37))*V37</f>
        <v>1</v>
      </c>
      <c r="M37" s="2">
        <v>35</v>
      </c>
      <c r="N37" s="2">
        <v>0</v>
      </c>
      <c r="O37" s="51" cm="1">
        <f t="array" ref="O37">IF(I37&gt;4,99,(M37-INDEX($M$45:$M$48,I37))/INDEX($O$45:$O$48,I37))*W37</f>
        <v>1</v>
      </c>
      <c r="P37" s="3">
        <v>50</v>
      </c>
      <c r="Q37" s="3">
        <v>0</v>
      </c>
      <c r="R37" s="52" cm="1">
        <f t="array" ref="R37">IF(I37&gt;4,99,(P37-INDEX($P$45:$P$48,I37))/INDEX(R$45:R$48,I37))*X37</f>
        <v>1</v>
      </c>
      <c r="S37" s="4">
        <v>60</v>
      </c>
      <c r="T37" s="4">
        <v>0</v>
      </c>
      <c r="U37" s="161" cm="1">
        <f t="array" ref="U37">IF(I37&gt;4,99,(S37-INDEX($S$45:$S$48,I37))/INDEX($U$45:$U$48,I37))*Y37</f>
        <v>1</v>
      </c>
      <c r="V37" s="162">
        <f t="shared" ref="V37" si="5">TAN(ABS(K37)*3.14/360)+1</f>
        <v>1</v>
      </c>
      <c r="W37" s="162">
        <f t="shared" ref="W37" si="6">TAN(ABS(N37)*3.14/360)+1</f>
        <v>1</v>
      </c>
      <c r="X37" s="162">
        <f t="shared" ref="X37" si="7">TAN(ABS(Q37)*3.14/360)+1</f>
        <v>1</v>
      </c>
      <c r="Y37" s="58">
        <f t="shared" ref="Y37" si="8">TAN(ABS(T37)*3.14/360)+1</f>
        <v>1</v>
      </c>
      <c r="Z37" s="63"/>
    </row>
    <row r="38" spans="2:28" ht="20.149999999999999" customHeight="1" thickBot="1" x14ac:dyDescent="0.3">
      <c r="B38" s="79"/>
      <c r="C38" s="79"/>
      <c r="D38" s="163">
        <f ca="1">COUNTIF(OFFSET($I$6,0,0,$Y$3,1),1)</f>
        <v>7</v>
      </c>
      <c r="E38" s="164">
        <f ca="1">COUNTIF(OFFSET($I$6,0,0,$Y$3,1),2)</f>
        <v>7</v>
      </c>
      <c r="F38" s="164">
        <f ca="1">COUNTIF(OFFSET($I$6,0,0,$Y$3,1),3)</f>
        <v>7</v>
      </c>
      <c r="G38" s="165">
        <f ca="1">COUNTIF(OFFSET($I$6,0,0,$Y$3,1),4)</f>
        <v>7</v>
      </c>
      <c r="H38" s="166" t="s">
        <v>26</v>
      </c>
      <c r="I38" s="69" t="s">
        <v>4</v>
      </c>
      <c r="J38" s="70">
        <f ca="1">SUM(OFFSET(J6,0,0,$Y$3,1))</f>
        <v>595</v>
      </c>
      <c r="K38" s="70">
        <f ca="1">J38*V38</f>
        <v>595</v>
      </c>
      <c r="L38" s="71">
        <f ca="1">AVERAGE(OFFSET(L6,0,0,$Y$3,1))</f>
        <v>1</v>
      </c>
      <c r="M38" s="69">
        <f ca="1">SUM(OFFSET(M6,0,0,$Y$3,1))</f>
        <v>700</v>
      </c>
      <c r="N38" s="69">
        <f ca="1">M38*W38</f>
        <v>700</v>
      </c>
      <c r="O38" s="72">
        <f ca="1">AVERAGE(OFFSET(O6,0,0,$Y$3,1))</f>
        <v>1</v>
      </c>
      <c r="P38" s="73">
        <f ca="1">SUM(OFFSET(P6,0,0,$Y$3,1))</f>
        <v>910</v>
      </c>
      <c r="Q38" s="73">
        <f ca="1">P38*X38</f>
        <v>910</v>
      </c>
      <c r="R38" s="74">
        <f ca="1">AVERAGE(OFFSET(R6,0,0,$Y$3,1))</f>
        <v>1</v>
      </c>
      <c r="S38" s="75">
        <f ca="1">SUM(OFFSET(S6,0,0,$Y$3,1))</f>
        <v>1050</v>
      </c>
      <c r="T38" s="75">
        <f ca="1">S38*Y38</f>
        <v>1050</v>
      </c>
      <c r="U38" s="167">
        <f ca="1">AVERAGE(OFFSET(U6,0,0,$Y$3,1))</f>
        <v>1</v>
      </c>
      <c r="V38" s="77">
        <f ca="1">AVERAGE(OFFSET(V6,0,0,$Y$3,1))</f>
        <v>1</v>
      </c>
      <c r="W38" s="77">
        <f ca="1">AVERAGE(OFFSET(W6,0,0,$Y$3,1))</f>
        <v>1</v>
      </c>
      <c r="X38" s="77">
        <f ca="1">AVERAGE(OFFSET(X6,0,0,$Y$3,1))</f>
        <v>1</v>
      </c>
      <c r="Y38" s="77">
        <f ca="1">AVERAGE(OFFSET(Y6,0,0,$Y$3,1))</f>
        <v>1</v>
      </c>
      <c r="Z38" s="78"/>
      <c r="AA38" s="78"/>
      <c r="AB38" s="79"/>
    </row>
    <row r="39" spans="2:28" ht="20.149999999999999" customHeight="1" thickBot="1" x14ac:dyDescent="0.3">
      <c r="B39" s="79"/>
      <c r="C39" s="79"/>
      <c r="D39" s="81">
        <v>1</v>
      </c>
      <c r="E39" s="82">
        <v>2</v>
      </c>
      <c r="F39" s="82">
        <v>3</v>
      </c>
      <c r="G39" s="168">
        <v>4</v>
      </c>
      <c r="H39" s="83" t="s">
        <v>18</v>
      </c>
      <c r="I39" s="84" t="s">
        <v>5</v>
      </c>
      <c r="J39" s="54">
        <f>(J45+J46+J47+J48)*($Y$3/4)</f>
        <v>210</v>
      </c>
      <c r="K39" s="201" t="s">
        <v>6</v>
      </c>
      <c r="L39" s="201" t="s">
        <v>7</v>
      </c>
      <c r="M39" s="84">
        <f>(M45+M46+M47+M48)*($Y$3/4)</f>
        <v>315</v>
      </c>
      <c r="N39" s="201" t="s">
        <v>6</v>
      </c>
      <c r="O39" s="201" t="s">
        <v>7</v>
      </c>
      <c r="P39" s="84">
        <f>(P45+P46+P47+P48)*($Y$3/4)</f>
        <v>315</v>
      </c>
      <c r="Q39" s="201" t="s">
        <v>6</v>
      </c>
      <c r="R39" s="201" t="s">
        <v>7</v>
      </c>
      <c r="S39" s="84">
        <f>(S45+S46+S47+S48)*($Y$3/4)</f>
        <v>350</v>
      </c>
      <c r="T39" s="201" t="s">
        <v>6</v>
      </c>
      <c r="U39" s="201" t="s">
        <v>7</v>
      </c>
      <c r="V39" s="78"/>
      <c r="W39" s="78"/>
      <c r="X39" s="78"/>
      <c r="Y39" s="78"/>
      <c r="Z39" s="78"/>
      <c r="AA39" s="78"/>
      <c r="AB39" s="79"/>
    </row>
    <row r="40" spans="2:28" ht="28" customHeight="1" thickBot="1" x14ac:dyDescent="0.3">
      <c r="B40" s="79"/>
      <c r="C40" s="79"/>
      <c r="D40" s="79"/>
      <c r="E40" s="79"/>
      <c r="F40" s="79"/>
      <c r="G40" s="79"/>
      <c r="H40" s="79"/>
      <c r="I40" s="85" t="s">
        <v>8</v>
      </c>
      <c r="J40" s="62">
        <f>(K45+K46+K47+K48)*($Y$3/4)</f>
        <v>595</v>
      </c>
      <c r="K40" s="202"/>
      <c r="L40" s="202"/>
      <c r="M40" s="86">
        <f>(N45+N46+N47+N48)*($Y$3/4)</f>
        <v>700</v>
      </c>
      <c r="N40" s="202"/>
      <c r="O40" s="202"/>
      <c r="P40" s="86">
        <f>(Q45+Q46+Q47+Q48)*($Y$3/4)</f>
        <v>910</v>
      </c>
      <c r="Q40" s="202"/>
      <c r="R40" s="202"/>
      <c r="S40" s="86">
        <f>(T45+T46+T47+T48)*($Y$3/4)</f>
        <v>1050</v>
      </c>
      <c r="T40" s="202"/>
      <c r="U40" s="202"/>
      <c r="V40" s="78"/>
      <c r="W40" s="78"/>
      <c r="X40" s="78"/>
      <c r="Y40" s="78"/>
      <c r="Z40" s="78"/>
      <c r="AA40" s="78"/>
      <c r="AB40" s="79"/>
    </row>
    <row r="41" spans="2:28" ht="53.15" customHeight="1" thickBot="1" x14ac:dyDescent="0.3">
      <c r="B41" s="79"/>
      <c r="C41" s="79"/>
      <c r="D41" s="79"/>
      <c r="E41" s="221"/>
      <c r="F41" s="221"/>
      <c r="G41" s="221"/>
      <c r="H41" s="79"/>
      <c r="I41" s="88" t="s">
        <v>9</v>
      </c>
      <c r="J41" s="89">
        <f ca="1">J38/J40</f>
        <v>1</v>
      </c>
      <c r="K41" s="90">
        <f ca="1">K38/J40</f>
        <v>1</v>
      </c>
      <c r="L41" s="91">
        <f>J40*Z4</f>
        <v>416.5</v>
      </c>
      <c r="M41" s="92">
        <f ca="1">M38/M40</f>
        <v>1</v>
      </c>
      <c r="N41" s="93">
        <f ca="1">N38/M40</f>
        <v>1</v>
      </c>
      <c r="O41" s="91">
        <f>M40*Z4</f>
        <v>489.99999999999994</v>
      </c>
      <c r="P41" s="94">
        <f ca="1">P38/P40</f>
        <v>1</v>
      </c>
      <c r="Q41" s="95">
        <f ca="1">Q38/P40</f>
        <v>1</v>
      </c>
      <c r="R41" s="91">
        <f>P40*Z4</f>
        <v>637</v>
      </c>
      <c r="S41" s="96">
        <f ca="1">S38/S40</f>
        <v>1</v>
      </c>
      <c r="T41" s="76">
        <f ca="1">T38/S40</f>
        <v>1</v>
      </c>
      <c r="U41" s="91">
        <f>S40*Z4</f>
        <v>735</v>
      </c>
      <c r="V41" s="203" t="s">
        <v>27</v>
      </c>
      <c r="W41" s="204"/>
      <c r="X41" s="204"/>
      <c r="Y41" s="204"/>
      <c r="Z41" s="205"/>
      <c r="AA41" s="27"/>
    </row>
    <row r="42" spans="2:28" ht="10.5" customHeight="1" thickBot="1" x14ac:dyDescent="0.3">
      <c r="E42" s="219"/>
      <c r="F42" s="219"/>
      <c r="G42" s="219"/>
      <c r="V42" s="79"/>
      <c r="W42" s="79"/>
      <c r="X42" s="79"/>
      <c r="Y42" s="79"/>
      <c r="Z42" s="79"/>
      <c r="AA42" s="79"/>
    </row>
    <row r="43" spans="2:28" ht="15" customHeight="1" x14ac:dyDescent="0.25">
      <c r="E43" s="219"/>
      <c r="F43" s="219"/>
      <c r="G43" s="222"/>
      <c r="H43" s="207" t="s">
        <v>41</v>
      </c>
      <c r="I43" s="208"/>
      <c r="J43" s="233" t="s">
        <v>38</v>
      </c>
      <c r="K43" s="234"/>
      <c r="L43" s="235"/>
      <c r="M43" s="225" t="s">
        <v>2</v>
      </c>
      <c r="N43" s="226"/>
      <c r="O43" s="227"/>
      <c r="P43" s="228" t="s">
        <v>3</v>
      </c>
      <c r="Q43" s="229"/>
      <c r="R43" s="230"/>
      <c r="S43" s="231" t="s">
        <v>40</v>
      </c>
      <c r="T43" s="232"/>
      <c r="U43" s="217"/>
      <c r="V43" s="79"/>
      <c r="W43" s="79"/>
      <c r="X43" s="79"/>
      <c r="Y43" s="79"/>
      <c r="Z43" s="79"/>
      <c r="AA43" s="79"/>
    </row>
    <row r="44" spans="2:28" ht="12.75" customHeight="1" thickBot="1" x14ac:dyDescent="0.3">
      <c r="E44" s="223"/>
      <c r="F44" s="223"/>
      <c r="G44" s="224"/>
      <c r="H44" s="97" t="s">
        <v>37</v>
      </c>
      <c r="I44" s="98" t="s">
        <v>42</v>
      </c>
      <c r="J44" s="99" t="s">
        <v>39</v>
      </c>
      <c r="K44" s="100" t="s">
        <v>28</v>
      </c>
      <c r="L44" s="101" t="s">
        <v>29</v>
      </c>
      <c r="M44" s="102" t="s">
        <v>39</v>
      </c>
      <c r="N44" s="103" t="s">
        <v>28</v>
      </c>
      <c r="O44" s="98" t="s">
        <v>29</v>
      </c>
      <c r="P44" s="104" t="s">
        <v>39</v>
      </c>
      <c r="Q44" s="105" t="s">
        <v>28</v>
      </c>
      <c r="R44" s="106" t="s">
        <v>29</v>
      </c>
      <c r="S44" s="107" t="s">
        <v>39</v>
      </c>
      <c r="T44" s="108" t="s">
        <v>28</v>
      </c>
      <c r="U44" s="109" t="s">
        <v>29</v>
      </c>
      <c r="V44" s="110"/>
    </row>
    <row r="45" spans="2:28" ht="13.5" customHeight="1" x14ac:dyDescent="0.25">
      <c r="E45" s="207" t="s">
        <v>30</v>
      </c>
      <c r="F45" s="220"/>
      <c r="G45" s="208"/>
      <c r="H45" s="111">
        <v>251</v>
      </c>
      <c r="I45" s="112" t="s">
        <v>45</v>
      </c>
      <c r="J45" s="113">
        <v>10</v>
      </c>
      <c r="K45" s="114">
        <v>30</v>
      </c>
      <c r="L45" s="115">
        <f>K45-J45</f>
        <v>20</v>
      </c>
      <c r="M45" s="49">
        <v>15</v>
      </c>
      <c r="N45" s="116">
        <v>35</v>
      </c>
      <c r="O45" s="117">
        <f>N45-M45</f>
        <v>20</v>
      </c>
      <c r="P45" s="118">
        <v>15</v>
      </c>
      <c r="Q45" s="119">
        <v>50</v>
      </c>
      <c r="R45" s="120">
        <f>Q45-P45</f>
        <v>35</v>
      </c>
      <c r="S45" s="121">
        <v>20</v>
      </c>
      <c r="T45" s="122">
        <v>60</v>
      </c>
      <c r="U45" s="123">
        <f>T45-S45</f>
        <v>40</v>
      </c>
      <c r="V45" s="78"/>
      <c r="W45" s="78"/>
      <c r="X45" s="124"/>
      <c r="Y45" s="124"/>
      <c r="Z45" s="124"/>
      <c r="AA45" s="124"/>
      <c r="AB45" s="124"/>
    </row>
    <row r="46" spans="2:28" ht="13.5" customHeight="1" x14ac:dyDescent="0.25">
      <c r="E46" s="244" t="s">
        <v>31</v>
      </c>
      <c r="F46" s="245"/>
      <c r="G46" s="246"/>
      <c r="H46" s="125">
        <v>250</v>
      </c>
      <c r="I46" s="126" t="s">
        <v>32</v>
      </c>
      <c r="J46" s="127">
        <v>10</v>
      </c>
      <c r="K46" s="128">
        <v>25</v>
      </c>
      <c r="L46" s="115">
        <f t="shared" ref="L46:L48" si="9">K46-J46</f>
        <v>15</v>
      </c>
      <c r="M46" s="55">
        <v>15</v>
      </c>
      <c r="N46" s="59">
        <v>25</v>
      </c>
      <c r="O46" s="117">
        <f t="shared" ref="O46:O48" si="10">N46-M46</f>
        <v>10</v>
      </c>
      <c r="P46" s="129">
        <v>15</v>
      </c>
      <c r="Q46" s="130">
        <v>40</v>
      </c>
      <c r="R46" s="120">
        <f t="shared" ref="R46:R48" si="11">Q46-P46</f>
        <v>25</v>
      </c>
      <c r="S46" s="131">
        <v>15</v>
      </c>
      <c r="T46" s="132">
        <v>45</v>
      </c>
      <c r="U46" s="123">
        <f t="shared" ref="U46:U48" si="12">T46-S46</f>
        <v>30</v>
      </c>
      <c r="V46" s="133"/>
      <c r="W46" s="133"/>
      <c r="X46" s="134"/>
      <c r="Y46" s="134"/>
      <c r="Z46" s="134"/>
      <c r="AA46" s="134"/>
      <c r="AB46" s="134"/>
    </row>
    <row r="47" spans="2:28" ht="12.75" customHeight="1" x14ac:dyDescent="0.25">
      <c r="E47" s="244" t="s">
        <v>33</v>
      </c>
      <c r="F47" s="245"/>
      <c r="G47" s="246"/>
      <c r="H47" s="125">
        <v>200</v>
      </c>
      <c r="I47" s="125" t="s">
        <v>78</v>
      </c>
      <c r="J47" s="127">
        <v>5</v>
      </c>
      <c r="K47" s="135">
        <v>20</v>
      </c>
      <c r="L47" s="115">
        <f t="shared" si="9"/>
        <v>15</v>
      </c>
      <c r="M47" s="55">
        <v>10</v>
      </c>
      <c r="N47" s="59">
        <v>25</v>
      </c>
      <c r="O47" s="117">
        <f t="shared" si="10"/>
        <v>15</v>
      </c>
      <c r="P47" s="129">
        <v>10</v>
      </c>
      <c r="Q47" s="130">
        <v>25</v>
      </c>
      <c r="R47" s="120">
        <f t="shared" si="11"/>
        <v>15</v>
      </c>
      <c r="S47" s="131">
        <v>10</v>
      </c>
      <c r="T47" s="132">
        <v>30</v>
      </c>
      <c r="U47" s="123">
        <f t="shared" si="12"/>
        <v>20</v>
      </c>
      <c r="V47" s="78"/>
      <c r="W47" s="78"/>
      <c r="X47" s="27"/>
      <c r="Y47" s="27"/>
      <c r="Z47" s="27"/>
      <c r="AA47" s="27"/>
    </row>
    <row r="48" spans="2:28" ht="12.75" customHeight="1" thickBot="1" x14ac:dyDescent="0.3">
      <c r="E48" s="241" t="s">
        <v>34</v>
      </c>
      <c r="F48" s="242"/>
      <c r="G48" s="243"/>
      <c r="H48" s="136">
        <v>150</v>
      </c>
      <c r="I48" s="136" t="s">
        <v>35</v>
      </c>
      <c r="J48" s="137">
        <v>5</v>
      </c>
      <c r="K48" s="138">
        <v>10</v>
      </c>
      <c r="L48" s="139">
        <f t="shared" si="9"/>
        <v>5</v>
      </c>
      <c r="M48" s="60">
        <v>5</v>
      </c>
      <c r="N48" s="61">
        <v>15</v>
      </c>
      <c r="O48" s="140">
        <f t="shared" si="10"/>
        <v>10</v>
      </c>
      <c r="P48" s="141">
        <v>5</v>
      </c>
      <c r="Q48" s="142">
        <v>15</v>
      </c>
      <c r="R48" s="143">
        <f t="shared" si="11"/>
        <v>10</v>
      </c>
      <c r="S48" s="144">
        <v>5</v>
      </c>
      <c r="T48" s="145">
        <v>15</v>
      </c>
      <c r="U48" s="146">
        <f t="shared" si="12"/>
        <v>10</v>
      </c>
      <c r="V48" s="78"/>
      <c r="W48" s="78"/>
      <c r="X48" s="27"/>
      <c r="Y48" s="27"/>
      <c r="Z48" s="27"/>
      <c r="AA48" s="27"/>
    </row>
    <row r="49" spans="5:9" ht="12.75" customHeight="1" x14ac:dyDescent="0.25">
      <c r="E49" s="219"/>
      <c r="F49" s="219"/>
      <c r="G49" s="219"/>
    </row>
    <row r="50" spans="5:9" ht="12.75" customHeight="1" x14ac:dyDescent="0.25">
      <c r="E50" s="219"/>
      <c r="F50" s="219"/>
      <c r="G50" s="219"/>
    </row>
    <row r="53" spans="5:9" ht="12.75" customHeight="1" x14ac:dyDescent="0.25">
      <c r="I53" s="148"/>
    </row>
  </sheetData>
  <sheetProtection algorithmName="SHA-512" hashValue="WC8GZbEU+GLMvswxm9xASmRoiHNNLGqEm4s2EDksuBbcuHTiC4rNBJEIdIz2Jp8vglvT9uteBpFl3sv83d+V5g==" saltValue="0nHyHKoNDIPY/URxDxCVOQ==" spinCount="100000" sheet="1" objects="1" scenarios="1"/>
  <mergeCells count="64">
    <mergeCell ref="C35:G35"/>
    <mergeCell ref="C36:G36"/>
    <mergeCell ref="E48:G48"/>
    <mergeCell ref="E49:G49"/>
    <mergeCell ref="E50:G50"/>
    <mergeCell ref="E45:G45"/>
    <mergeCell ref="E46:G46"/>
    <mergeCell ref="E42:G42"/>
    <mergeCell ref="E47:G47"/>
    <mergeCell ref="E41:G41"/>
    <mergeCell ref="C37:G37"/>
    <mergeCell ref="C30:G30"/>
    <mergeCell ref="C31:G31"/>
    <mergeCell ref="C32:G32"/>
    <mergeCell ref="C33:G33"/>
    <mergeCell ref="C34:G34"/>
    <mergeCell ref="C25:G25"/>
    <mergeCell ref="C26:G26"/>
    <mergeCell ref="C27:G27"/>
    <mergeCell ref="C28:G28"/>
    <mergeCell ref="C29:G29"/>
    <mergeCell ref="C20:G20"/>
    <mergeCell ref="C21:G21"/>
    <mergeCell ref="C22:G22"/>
    <mergeCell ref="C23:G23"/>
    <mergeCell ref="C24:G24"/>
    <mergeCell ref="C15:G15"/>
    <mergeCell ref="C16:G16"/>
    <mergeCell ref="C17:G17"/>
    <mergeCell ref="C18:G18"/>
    <mergeCell ref="C19:G19"/>
    <mergeCell ref="C10:G10"/>
    <mergeCell ref="C11:G11"/>
    <mergeCell ref="C12:G12"/>
    <mergeCell ref="C13:G13"/>
    <mergeCell ref="C14:G14"/>
    <mergeCell ref="C5:G5"/>
    <mergeCell ref="C6:G6"/>
    <mergeCell ref="C7:G7"/>
    <mergeCell ref="C8:G8"/>
    <mergeCell ref="C9:G9"/>
    <mergeCell ref="V1:W1"/>
    <mergeCell ref="X1:Y1"/>
    <mergeCell ref="J4:L4"/>
    <mergeCell ref="M4:O4"/>
    <mergeCell ref="P4:R4"/>
    <mergeCell ref="S4:U4"/>
    <mergeCell ref="V4:Y4"/>
    <mergeCell ref="V3:X3"/>
    <mergeCell ref="V41:Z41"/>
    <mergeCell ref="K39:K40"/>
    <mergeCell ref="L39:L40"/>
    <mergeCell ref="N39:N40"/>
    <mergeCell ref="O39:O40"/>
    <mergeCell ref="Q39:Q40"/>
    <mergeCell ref="R39:R40"/>
    <mergeCell ref="T39:T40"/>
    <mergeCell ref="U39:U40"/>
    <mergeCell ref="M43:O43"/>
    <mergeCell ref="P43:R43"/>
    <mergeCell ref="S43:U43"/>
    <mergeCell ref="E43:G44"/>
    <mergeCell ref="J43:L43"/>
    <mergeCell ref="H43:I43"/>
  </mergeCells>
  <conditionalFormatting sqref="B6:Y6 B7:H33 H33:H37 B34:C37 I7:Y37">
    <cfRule type="expression" dxfId="2" priority="84">
      <formula>$B6&gt;$Y$3</formula>
    </cfRule>
  </conditionalFormatting>
  <conditionalFormatting sqref="J41:K41 M41:N41 P41:Q41 S41:T41 L6:L38 O6:O38 R6:R38 U6:U38">
    <cfRule type="dataBar" priority="5">
      <dataBar>
        <cfvo type="num" val="0"/>
        <cfvo type="num" val="1"/>
        <color rgb="FF92D050"/>
      </dataBar>
      <extLst>
        <ext xmlns:x14="http://schemas.microsoft.com/office/spreadsheetml/2009/9/main" uri="{B025F937-C7B1-47D3-B67F-A62EFF666E3E}">
          <x14:id>{3111E973-E141-40EE-9A11-152F77127D80}</x14:id>
        </ext>
      </extLst>
    </cfRule>
  </conditionalFormatting>
  <conditionalFormatting sqref="L6:L38 O6:O38 R6:R38 U6:U38 J41:K41 M41:N41 P41:Q41 S41:T41">
    <cfRule type="cellIs" dxfId="1" priority="3" operator="between">
      <formula>-0.001</formula>
      <formula>-100</formula>
    </cfRule>
    <cfRule type="cellIs" dxfId="0" priority="4" operator="between">
      <formula>1.001</formula>
      <formula>100</formula>
    </cfRule>
  </conditionalFormatting>
  <dataValidations count="3">
    <dataValidation type="whole" allowBlank="1" showInputMessage="1" showErrorMessage="1" sqref="K6:K37 N6:N37 Q6:Q37 T6:T37" xr:uid="{B0CB9D03-8686-4D23-8A22-1169BE2ADB06}">
      <formula1>-180</formula1>
      <formula2>180</formula2>
    </dataValidation>
    <dataValidation type="decimal" operator="greaterThan" allowBlank="1" showInputMessage="1" showErrorMessage="1" sqref="J6:J37 M6:M37 P6:P37 S6:S37" xr:uid="{B258DF4E-A928-493D-9DAE-86E7A30AC19E}">
      <formula1>J48</formula1>
    </dataValidation>
    <dataValidation type="whole" operator="greaterThan" allowBlank="1" showInputMessage="1" showErrorMessage="1" sqref="H10:H37" xr:uid="{477631C2-73F0-44E2-8AEA-4D6FB5ED15F9}">
      <formula1>0</formula1>
    </dataValidation>
  </dataValidations>
  <pageMargins left="0.74791666666666701" right="0.43333333333333302" top="0.45972222222222198" bottom="0.34027777777777801" header="0.27569444444444402" footer="0.511811023622047"/>
  <pageSetup paperSize="9" scale="65" orientation="landscape" horizontalDpi="300" verticalDpi="300" r:id="rId1"/>
  <headerFooter>
    <oddHeader>&amp;C&amp;F&amp;R&amp;D  &amp;T_x005F_x000a_Seite &amp;P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lorScale" priority="2" id="{00000000-000E-0000-0200-000002000000}">
            <x14:colorScale>
              <x14:cfvo type="num">
                <xm:f>Ergebnisvergleich!$L$2/4-0.01</xm:f>
              </x14:cfvo>
              <x14:cfvo type="num">
                <xm:f>Ergebnisvergleich!$L$2/4</xm:f>
              </x14:cfvo>
              <x14:cfvo type="num">
                <xm:f>Ergebnisvergleich!$L$2/4+0.01</xm:f>
              </x14:cfvo>
              <x14:color rgb="FFFF0000"/>
              <x14:color rgb="FF92D050"/>
              <x14:color rgb="FFFF0000"/>
            </x14:colorScale>
          </x14:cfRule>
          <xm:sqref>D38:G38</xm:sqref>
        </x14:conditionalFormatting>
        <x14:conditionalFormatting xmlns:xm="http://schemas.microsoft.com/office/excel/2006/main">
          <x14:cfRule type="dataBar" id="{3111E973-E141-40EE-9A11-152F77127D80}">
            <x14:dataBar axisPosition="none">
              <x14:cfvo type="num">
                <xm:f>0</xm:f>
              </x14:cfvo>
              <x14:cfvo type="num">
                <xm:f>1</xm:f>
              </x14:cfvo>
              <x14:negativeFillColor rgb="FF92D050"/>
            </x14:dataBar>
          </x14:cfRule>
          <xm:sqref>J41:K41 M41:N41 P41:Q41 S41:T41 L6:L38 O6:O38 R6:R38 U6:U38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Ergebnisvergleich</vt:lpstr>
      <vt:lpstr>DBSV 3D Waldrunde</vt:lpstr>
      <vt:lpstr>DBSV 3D Jagdrunde</vt:lpstr>
      <vt:lpstr>'DBSV 3D Jagdrunde'!Druckbereich</vt:lpstr>
      <vt:lpstr>'DBSV 3D Waldrunde'!Druckbereich</vt:lpstr>
      <vt:lpstr>Ergebnisvergleich!Druckbereich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hlitze</dc:creator>
  <dc:description/>
  <cp:lastModifiedBy>Thomas Hohlbein</cp:lastModifiedBy>
  <cp:revision>0</cp:revision>
  <cp:lastPrinted>2026-02-27T07:50:48Z</cp:lastPrinted>
  <dcterms:created xsi:type="dcterms:W3CDTF">2011-07-16T10:24:51Z</dcterms:created>
  <dcterms:modified xsi:type="dcterms:W3CDTF">2026-05-10T17:53:03Z</dcterms:modified>
  <dc:language>en-US</dc:language>
</cp:coreProperties>
</file>